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еестр" sheetId="1" state="visible" r:id="rId1"/>
    <sheet xmlns:r="http://schemas.openxmlformats.org/officeDocument/2006/relationships" name="Ожидания" sheetId="2" state="visible" r:id="rId2"/>
    <sheet xmlns:r="http://schemas.openxmlformats.org/officeDocument/2006/relationships" name="Контроль" sheetId="3" state="visible" r:id="rId3"/>
    <sheet xmlns:r="http://schemas.openxmlformats.org/officeDocument/2006/relationships" name="Как пользоваться" sheetId="4" state="visible" r:id="rId4"/>
    <sheet xmlns:r="http://schemas.openxmlformats.org/officeDocument/2006/relationships" name="Источник" sheetId="5" state="visible" r:id="rId5"/>
  </sheets>
  <definedNames>
    <definedName name="_xlnm._FilterDatabase" localSheetId="0" hidden="1">'Реестр'!$A$1:$L$101</definedName>
    <definedName name="_xlnm._FilterDatabase" localSheetId="1" hidden="1">'Ожидания'!$A$1:$H$41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FFFFFF"/>
      <sz val="10"/>
    </font>
    <font>
      <i val="1"/>
      <color rgb="009C6500"/>
    </font>
    <font>
      <b val="1"/>
      <color rgb="001F3864"/>
      <sz val="14"/>
    </font>
    <font>
      <b val="1"/>
      <sz val="10"/>
    </font>
    <font>
      <color rgb="00555555"/>
      <sz val="9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AF1F8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0" fillId="4" borderId="1" pivotButton="0" quotePrefix="0" xfId="0"/>
    <xf numFmtId="4" fontId="0" fillId="4" borderId="1" pivotButton="0" quotePrefix="0" xfId="0"/>
    <xf numFmtId="4" fontId="0" fillId="3" borderId="1" pivotButton="0" quotePrefix="0" xfId="0"/>
    <xf numFmtId="164" fontId="0" fillId="4" borderId="1" pivotButton="0" quotePrefix="0" xfId="0"/>
    <xf numFmtId="0" fontId="2" fillId="4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4" fillId="3" borderId="1" pivotButton="0" quotePrefix="0" xfId="0"/>
    <xf numFmtId="4" fontId="4" fillId="3" borderId="1" pivotButton="0" quotePrefix="0" xfId="0"/>
    <xf numFmtId="0" fontId="1" fillId="2" borderId="1" applyAlignment="1" pivotButton="0" quotePrefix="0" xfId="0">
      <alignment horizontal="center" wrapText="1"/>
    </xf>
    <xf numFmtId="165" fontId="0" fillId="3" borderId="1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FC7CE"/>
        </patternFill>
      </fill>
    </dxf>
    <dxf>
      <fill>
        <patternFill patternType="solid">
          <fgColor rgb="00E2EF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24" customWidth="1" min="2" max="2"/>
    <col width="22" customWidth="1" min="3" max="3"/>
    <col width="16" customWidth="1" min="4" max="4"/>
    <col width="18" customWidth="1" min="5" max="5"/>
    <col width="15" customWidth="1" min="6" max="6"/>
    <col width="13" customWidth="1" min="7" max="7"/>
    <col width="16" customWidth="1" min="8" max="8"/>
    <col width="15" customWidth="1" min="9" max="9"/>
    <col width="16" customWidth="1" min="10" max="10"/>
    <col width="30" customWidth="1" min="11" max="11"/>
    <col width="26" customWidth="1" min="12" max="12"/>
  </cols>
  <sheetData>
    <row r="1" ht="30" customHeight="1">
      <c r="A1" s="1" t="inlineStr">
        <is>
          <t>№ п/п</t>
        </is>
      </c>
      <c r="B1" s="1" t="inlineStr">
        <is>
          <t>Поставщик</t>
        </is>
      </c>
      <c r="C1" s="1" t="inlineStr">
        <is>
          <t>Услуга</t>
        </is>
      </c>
      <c r="D1" s="1" t="inlineStr">
        <is>
          <t>Период (ГГГГ-ММ)</t>
        </is>
      </c>
      <c r="E1" s="1" t="inlineStr">
        <is>
          <t>№ счёта</t>
        </is>
      </c>
      <c r="F1" s="1" t="inlineStr">
        <is>
          <t>Сумма без НДС</t>
        </is>
      </c>
      <c r="G1" s="1" t="inlineStr">
        <is>
          <t>НДС</t>
        </is>
      </c>
      <c r="H1" s="1" t="inlineStr">
        <is>
          <t>Итого (формула)</t>
        </is>
      </c>
      <c r="I1" s="1" t="inlineStr">
        <is>
          <t>Дата получения</t>
        </is>
      </c>
      <c r="J1" s="1" t="inlineStr">
        <is>
          <t>Статус</t>
        </is>
      </c>
      <c r="K1" s="1" t="inlineStr">
        <is>
          <t>Источник (файл/лист/строка)</t>
        </is>
      </c>
      <c r="L1" s="1" t="inlineStr">
        <is>
          <t>Комментарий</t>
        </is>
      </c>
    </row>
    <row r="2">
      <c r="A2" s="2">
        <f>IF(B2="","",ROW()-1)</f>
        <v/>
      </c>
      <c r="B2" s="3" t="n"/>
      <c r="C2" s="3" t="n"/>
      <c r="D2" s="3" t="n"/>
      <c r="E2" s="3" t="n"/>
      <c r="F2" s="4" t="n"/>
      <c r="G2" s="4" t="n"/>
      <c r="H2" s="5">
        <f>IF(COUNT(F2:G2)=0,"",ROUND(SUM(F2:G2),2))</f>
        <v/>
      </c>
      <c r="I2" s="6" t="n"/>
      <c r="J2" s="3" t="n"/>
      <c r="K2" s="3" t="n"/>
      <c r="L2" s="3" t="n"/>
    </row>
    <row r="3">
      <c r="A3" s="2">
        <f>IF(B3="","",ROW()-1)</f>
        <v/>
      </c>
      <c r="B3" s="3" t="n"/>
      <c r="C3" s="3" t="n"/>
      <c r="D3" s="3" t="n"/>
      <c r="E3" s="3" t="n"/>
      <c r="F3" s="4" t="n"/>
      <c r="G3" s="4" t="n"/>
      <c r="H3" s="5">
        <f>IF(COUNT(F3:G3)=0,"",ROUND(SUM(F3:G3),2))</f>
        <v/>
      </c>
      <c r="I3" s="6" t="n"/>
      <c r="J3" s="3" t="n"/>
      <c r="K3" s="3" t="n"/>
      <c r="L3" s="3" t="n"/>
    </row>
    <row r="4">
      <c r="A4" s="2">
        <f>IF(B4="","",ROW()-1)</f>
        <v/>
      </c>
      <c r="B4" s="3" t="n"/>
      <c r="C4" s="3" t="n"/>
      <c r="D4" s="3" t="n"/>
      <c r="E4" s="3" t="n"/>
      <c r="F4" s="4" t="n"/>
      <c r="G4" s="4" t="n"/>
      <c r="H4" s="5">
        <f>IF(COUNT(F4:G4)=0,"",ROUND(SUM(F4:G4),2))</f>
        <v/>
      </c>
      <c r="I4" s="6" t="n"/>
      <c r="J4" s="3" t="n"/>
      <c r="K4" s="3" t="n"/>
      <c r="L4" s="3" t="n"/>
    </row>
    <row r="5">
      <c r="A5" s="2">
        <f>IF(B5="","",ROW()-1)</f>
        <v/>
      </c>
      <c r="B5" s="3" t="n"/>
      <c r="C5" s="3" t="n"/>
      <c r="D5" s="3" t="n"/>
      <c r="E5" s="3" t="n"/>
      <c r="F5" s="4" t="n"/>
      <c r="G5" s="4" t="n"/>
      <c r="H5" s="5">
        <f>IF(COUNT(F5:G5)=0,"",ROUND(SUM(F5:G5),2))</f>
        <v/>
      </c>
      <c r="I5" s="6" t="n"/>
      <c r="J5" s="3" t="n"/>
      <c r="K5" s="3" t="n"/>
      <c r="L5" s="3" t="n"/>
    </row>
    <row r="6">
      <c r="A6" s="2">
        <f>IF(B6="","",ROW()-1)</f>
        <v/>
      </c>
      <c r="B6" s="3" t="n"/>
      <c r="C6" s="3" t="n"/>
      <c r="D6" s="3" t="n"/>
      <c r="E6" s="3" t="n"/>
      <c r="F6" s="4" t="n"/>
      <c r="G6" s="4" t="n"/>
      <c r="H6" s="5">
        <f>IF(COUNT(F6:G6)=0,"",ROUND(SUM(F6:G6),2))</f>
        <v/>
      </c>
      <c r="I6" s="6" t="n"/>
      <c r="J6" s="3" t="n"/>
      <c r="K6" s="3" t="n"/>
      <c r="L6" s="3" t="n"/>
    </row>
    <row r="7">
      <c r="A7" s="2">
        <f>IF(B7="","",ROW()-1)</f>
        <v/>
      </c>
      <c r="B7" s="3" t="n"/>
      <c r="C7" s="3" t="n"/>
      <c r="D7" s="3" t="n"/>
      <c r="E7" s="3" t="n"/>
      <c r="F7" s="4" t="n"/>
      <c r="G7" s="4" t="n"/>
      <c r="H7" s="5">
        <f>IF(COUNT(F7:G7)=0,"",ROUND(SUM(F7:G7),2))</f>
        <v/>
      </c>
      <c r="I7" s="6" t="n"/>
      <c r="J7" s="3" t="n"/>
      <c r="K7" s="3" t="n"/>
      <c r="L7" s="3" t="n"/>
    </row>
    <row r="8">
      <c r="A8" s="2">
        <f>IF(B8="","",ROW()-1)</f>
        <v/>
      </c>
      <c r="B8" s="3" t="n"/>
      <c r="C8" s="3" t="n"/>
      <c r="D8" s="3" t="n"/>
      <c r="E8" s="3" t="n"/>
      <c r="F8" s="4" t="n"/>
      <c r="G8" s="4" t="n"/>
      <c r="H8" s="5">
        <f>IF(COUNT(F8:G8)=0,"",ROUND(SUM(F8:G8),2))</f>
        <v/>
      </c>
      <c r="I8" s="6" t="n"/>
      <c r="J8" s="3" t="n"/>
      <c r="K8" s="3" t="n"/>
      <c r="L8" s="3" t="n"/>
    </row>
    <row r="9">
      <c r="A9" s="2">
        <f>IF(B9="","",ROW()-1)</f>
        <v/>
      </c>
      <c r="B9" s="3" t="n"/>
      <c r="C9" s="3" t="n"/>
      <c r="D9" s="3" t="n"/>
      <c r="E9" s="3" t="n"/>
      <c r="F9" s="4" t="n"/>
      <c r="G9" s="4" t="n"/>
      <c r="H9" s="5">
        <f>IF(COUNT(F9:G9)=0,"",ROUND(SUM(F9:G9),2))</f>
        <v/>
      </c>
      <c r="I9" s="6" t="n"/>
      <c r="J9" s="3" t="n"/>
      <c r="K9" s="3" t="n"/>
      <c r="L9" s="3" t="n"/>
    </row>
    <row r="10">
      <c r="A10" s="2">
        <f>IF(B10="","",ROW()-1)</f>
        <v/>
      </c>
      <c r="B10" s="3" t="n"/>
      <c r="C10" s="3" t="n"/>
      <c r="D10" s="3" t="n"/>
      <c r="E10" s="3" t="n"/>
      <c r="F10" s="4" t="n"/>
      <c r="G10" s="4" t="n"/>
      <c r="H10" s="5">
        <f>IF(COUNT(F10:G10)=0,"",ROUND(SUM(F10:G10),2))</f>
        <v/>
      </c>
      <c r="I10" s="6" t="n"/>
      <c r="J10" s="3" t="n"/>
      <c r="K10" s="3" t="n"/>
      <c r="L10" s="3" t="n"/>
    </row>
    <row r="11">
      <c r="A11" s="2">
        <f>IF(B11="","",ROW()-1)</f>
        <v/>
      </c>
      <c r="B11" s="3" t="n"/>
      <c r="C11" s="3" t="n"/>
      <c r="D11" s="3" t="n"/>
      <c r="E11" s="3" t="n"/>
      <c r="F11" s="4" t="n"/>
      <c r="G11" s="4" t="n"/>
      <c r="H11" s="5">
        <f>IF(COUNT(F11:G11)=0,"",ROUND(SUM(F11:G11),2))</f>
        <v/>
      </c>
      <c r="I11" s="6" t="n"/>
      <c r="J11" s="3" t="n"/>
      <c r="K11" s="3" t="n"/>
      <c r="L11" s="3" t="n"/>
    </row>
    <row r="12">
      <c r="A12" s="2">
        <f>IF(B12="","",ROW()-1)</f>
        <v/>
      </c>
      <c r="B12" s="3" t="n"/>
      <c r="C12" s="3" t="n"/>
      <c r="D12" s="3" t="n"/>
      <c r="E12" s="3" t="n"/>
      <c r="F12" s="4" t="n"/>
      <c r="G12" s="4" t="n"/>
      <c r="H12" s="5">
        <f>IF(COUNT(F12:G12)=0,"",ROUND(SUM(F12:G12),2))</f>
        <v/>
      </c>
      <c r="I12" s="6" t="n"/>
      <c r="J12" s="3" t="n"/>
      <c r="K12" s="3" t="n"/>
      <c r="L12" s="3" t="n"/>
    </row>
    <row r="13">
      <c r="A13" s="2">
        <f>IF(B13="","",ROW()-1)</f>
        <v/>
      </c>
      <c r="B13" s="3" t="n"/>
      <c r="C13" s="3" t="n"/>
      <c r="D13" s="3" t="n"/>
      <c r="E13" s="3" t="n"/>
      <c r="F13" s="4" t="n"/>
      <c r="G13" s="4" t="n"/>
      <c r="H13" s="5">
        <f>IF(COUNT(F13:G13)=0,"",ROUND(SUM(F13:G13),2))</f>
        <v/>
      </c>
      <c r="I13" s="6" t="n"/>
      <c r="J13" s="3" t="n"/>
      <c r="K13" s="3" t="n"/>
      <c r="L13" s="3" t="n"/>
    </row>
    <row r="14">
      <c r="A14" s="2">
        <f>IF(B14="","",ROW()-1)</f>
        <v/>
      </c>
      <c r="B14" s="3" t="n"/>
      <c r="C14" s="3" t="n"/>
      <c r="D14" s="3" t="n"/>
      <c r="E14" s="3" t="n"/>
      <c r="F14" s="4" t="n"/>
      <c r="G14" s="4" t="n"/>
      <c r="H14" s="5">
        <f>IF(COUNT(F14:G14)=0,"",ROUND(SUM(F14:G14),2))</f>
        <v/>
      </c>
      <c r="I14" s="6" t="n"/>
      <c r="J14" s="3" t="n"/>
      <c r="K14" s="3" t="n"/>
      <c r="L14" s="3" t="n"/>
    </row>
    <row r="15">
      <c r="A15" s="2">
        <f>IF(B15="","",ROW()-1)</f>
        <v/>
      </c>
      <c r="B15" s="3" t="n"/>
      <c r="C15" s="3" t="n"/>
      <c r="D15" s="3" t="n"/>
      <c r="E15" s="3" t="n"/>
      <c r="F15" s="4" t="n"/>
      <c r="G15" s="4" t="n"/>
      <c r="H15" s="5">
        <f>IF(COUNT(F15:G15)=0,"",ROUND(SUM(F15:G15),2))</f>
        <v/>
      </c>
      <c r="I15" s="6" t="n"/>
      <c r="J15" s="3" t="n"/>
      <c r="K15" s="3" t="n"/>
      <c r="L15" s="3" t="n"/>
    </row>
    <row r="16">
      <c r="A16" s="2">
        <f>IF(B16="","",ROW()-1)</f>
        <v/>
      </c>
      <c r="B16" s="3" t="n"/>
      <c r="C16" s="3" t="n"/>
      <c r="D16" s="3" t="n"/>
      <c r="E16" s="3" t="n"/>
      <c r="F16" s="4" t="n"/>
      <c r="G16" s="4" t="n"/>
      <c r="H16" s="5">
        <f>IF(COUNT(F16:G16)=0,"",ROUND(SUM(F16:G16),2))</f>
        <v/>
      </c>
      <c r="I16" s="6" t="n"/>
      <c r="J16" s="3" t="n"/>
      <c r="K16" s="3" t="n"/>
      <c r="L16" s="3" t="n"/>
    </row>
    <row r="17">
      <c r="A17" s="2">
        <f>IF(B17="","",ROW()-1)</f>
        <v/>
      </c>
      <c r="B17" s="3" t="n"/>
      <c r="C17" s="3" t="n"/>
      <c r="D17" s="3" t="n"/>
      <c r="E17" s="3" t="n"/>
      <c r="F17" s="4" t="n"/>
      <c r="G17" s="4" t="n"/>
      <c r="H17" s="5">
        <f>IF(COUNT(F17:G17)=0,"",ROUND(SUM(F17:G17),2))</f>
        <v/>
      </c>
      <c r="I17" s="6" t="n"/>
      <c r="J17" s="3" t="n"/>
      <c r="K17" s="3" t="n"/>
      <c r="L17" s="3" t="n"/>
    </row>
    <row r="18">
      <c r="A18" s="2">
        <f>IF(B18="","",ROW()-1)</f>
        <v/>
      </c>
      <c r="B18" s="3" t="n"/>
      <c r="C18" s="3" t="n"/>
      <c r="D18" s="3" t="n"/>
      <c r="E18" s="3" t="n"/>
      <c r="F18" s="4" t="n"/>
      <c r="G18" s="4" t="n"/>
      <c r="H18" s="5">
        <f>IF(COUNT(F18:G18)=0,"",ROUND(SUM(F18:G18),2))</f>
        <v/>
      </c>
      <c r="I18" s="6" t="n"/>
      <c r="J18" s="3" t="n"/>
      <c r="K18" s="3" t="n"/>
      <c r="L18" s="3" t="n"/>
    </row>
    <row r="19">
      <c r="A19" s="2">
        <f>IF(B19="","",ROW()-1)</f>
        <v/>
      </c>
      <c r="B19" s="3" t="n"/>
      <c r="C19" s="3" t="n"/>
      <c r="D19" s="3" t="n"/>
      <c r="E19" s="3" t="n"/>
      <c r="F19" s="4" t="n"/>
      <c r="G19" s="4" t="n"/>
      <c r="H19" s="5">
        <f>IF(COUNT(F19:G19)=0,"",ROUND(SUM(F19:G19),2))</f>
        <v/>
      </c>
      <c r="I19" s="6" t="n"/>
      <c r="J19" s="3" t="n"/>
      <c r="K19" s="3" t="n"/>
      <c r="L19" s="3" t="n"/>
    </row>
    <row r="20">
      <c r="A20" s="2">
        <f>IF(B20="","",ROW()-1)</f>
        <v/>
      </c>
      <c r="B20" s="3" t="n"/>
      <c r="C20" s="3" t="n"/>
      <c r="D20" s="3" t="n"/>
      <c r="E20" s="3" t="n"/>
      <c r="F20" s="4" t="n"/>
      <c r="G20" s="4" t="n"/>
      <c r="H20" s="5">
        <f>IF(COUNT(F20:G20)=0,"",ROUND(SUM(F20:G20),2))</f>
        <v/>
      </c>
      <c r="I20" s="6" t="n"/>
      <c r="J20" s="3" t="n"/>
      <c r="K20" s="3" t="n"/>
      <c r="L20" s="3" t="n"/>
    </row>
    <row r="21">
      <c r="A21" s="2">
        <f>IF(B21="","",ROW()-1)</f>
        <v/>
      </c>
      <c r="B21" s="3" t="n"/>
      <c r="C21" s="3" t="n"/>
      <c r="D21" s="3" t="n"/>
      <c r="E21" s="3" t="n"/>
      <c r="F21" s="4" t="n"/>
      <c r="G21" s="4" t="n"/>
      <c r="H21" s="5">
        <f>IF(COUNT(F21:G21)=0,"",ROUND(SUM(F21:G21),2))</f>
        <v/>
      </c>
      <c r="I21" s="6" t="n"/>
      <c r="J21" s="3" t="n"/>
      <c r="K21" s="3" t="n"/>
      <c r="L21" s="3" t="n"/>
    </row>
    <row r="22">
      <c r="A22" s="2">
        <f>IF(B22="","",ROW()-1)</f>
        <v/>
      </c>
      <c r="B22" s="3" t="n"/>
      <c r="C22" s="3" t="n"/>
      <c r="D22" s="3" t="n"/>
      <c r="E22" s="3" t="n"/>
      <c r="F22" s="4" t="n"/>
      <c r="G22" s="4" t="n"/>
      <c r="H22" s="5">
        <f>IF(COUNT(F22:G22)=0,"",ROUND(SUM(F22:G22),2))</f>
        <v/>
      </c>
      <c r="I22" s="6" t="n"/>
      <c r="J22" s="3" t="n"/>
      <c r="K22" s="3" t="n"/>
      <c r="L22" s="3" t="n"/>
    </row>
    <row r="23">
      <c r="A23" s="2">
        <f>IF(B23="","",ROW()-1)</f>
        <v/>
      </c>
      <c r="B23" s="3" t="n"/>
      <c r="C23" s="3" t="n"/>
      <c r="D23" s="3" t="n"/>
      <c r="E23" s="3" t="n"/>
      <c r="F23" s="4" t="n"/>
      <c r="G23" s="4" t="n"/>
      <c r="H23" s="5">
        <f>IF(COUNT(F23:G23)=0,"",ROUND(SUM(F23:G23),2))</f>
        <v/>
      </c>
      <c r="I23" s="6" t="n"/>
      <c r="J23" s="3" t="n"/>
      <c r="K23" s="3" t="n"/>
      <c r="L23" s="3" t="n"/>
    </row>
    <row r="24">
      <c r="A24" s="2">
        <f>IF(B24="","",ROW()-1)</f>
        <v/>
      </c>
      <c r="B24" s="3" t="n"/>
      <c r="C24" s="3" t="n"/>
      <c r="D24" s="3" t="n"/>
      <c r="E24" s="3" t="n"/>
      <c r="F24" s="4" t="n"/>
      <c r="G24" s="4" t="n"/>
      <c r="H24" s="5">
        <f>IF(COUNT(F24:G24)=0,"",ROUND(SUM(F24:G24),2))</f>
        <v/>
      </c>
      <c r="I24" s="6" t="n"/>
      <c r="J24" s="3" t="n"/>
      <c r="K24" s="3" t="n"/>
      <c r="L24" s="3" t="n"/>
    </row>
    <row r="25">
      <c r="A25" s="2">
        <f>IF(B25="","",ROW()-1)</f>
        <v/>
      </c>
      <c r="B25" s="3" t="n"/>
      <c r="C25" s="3" t="n"/>
      <c r="D25" s="3" t="n"/>
      <c r="E25" s="3" t="n"/>
      <c r="F25" s="4" t="n"/>
      <c r="G25" s="4" t="n"/>
      <c r="H25" s="5">
        <f>IF(COUNT(F25:G25)=0,"",ROUND(SUM(F25:G25),2))</f>
        <v/>
      </c>
      <c r="I25" s="6" t="n"/>
      <c r="J25" s="3" t="n"/>
      <c r="K25" s="3" t="n"/>
      <c r="L25" s="3" t="n"/>
    </row>
    <row r="26">
      <c r="A26" s="2">
        <f>IF(B26="","",ROW()-1)</f>
        <v/>
      </c>
      <c r="B26" s="3" t="n"/>
      <c r="C26" s="3" t="n"/>
      <c r="D26" s="3" t="n"/>
      <c r="E26" s="3" t="n"/>
      <c r="F26" s="4" t="n"/>
      <c r="G26" s="4" t="n"/>
      <c r="H26" s="5">
        <f>IF(COUNT(F26:G26)=0,"",ROUND(SUM(F26:G26),2))</f>
        <v/>
      </c>
      <c r="I26" s="6" t="n"/>
      <c r="J26" s="3" t="n"/>
      <c r="K26" s="3" t="n"/>
      <c r="L26" s="3" t="n"/>
    </row>
    <row r="27">
      <c r="A27" s="2">
        <f>IF(B27="","",ROW()-1)</f>
        <v/>
      </c>
      <c r="B27" s="3" t="n"/>
      <c r="C27" s="3" t="n"/>
      <c r="D27" s="3" t="n"/>
      <c r="E27" s="3" t="n"/>
      <c r="F27" s="4" t="n"/>
      <c r="G27" s="4" t="n"/>
      <c r="H27" s="5">
        <f>IF(COUNT(F27:G27)=0,"",ROUND(SUM(F27:G27),2))</f>
        <v/>
      </c>
      <c r="I27" s="6" t="n"/>
      <c r="J27" s="3" t="n"/>
      <c r="K27" s="3" t="n"/>
      <c r="L27" s="3" t="n"/>
    </row>
    <row r="28">
      <c r="A28" s="2">
        <f>IF(B28="","",ROW()-1)</f>
        <v/>
      </c>
      <c r="B28" s="3" t="n"/>
      <c r="C28" s="3" t="n"/>
      <c r="D28" s="3" t="n"/>
      <c r="E28" s="3" t="n"/>
      <c r="F28" s="4" t="n"/>
      <c r="G28" s="4" t="n"/>
      <c r="H28" s="5">
        <f>IF(COUNT(F28:G28)=0,"",ROUND(SUM(F28:G28),2))</f>
        <v/>
      </c>
      <c r="I28" s="6" t="n"/>
      <c r="J28" s="3" t="n"/>
      <c r="K28" s="3" t="n"/>
      <c r="L28" s="3" t="n"/>
    </row>
    <row r="29">
      <c r="A29" s="2">
        <f>IF(B29="","",ROW()-1)</f>
        <v/>
      </c>
      <c r="B29" s="3" t="n"/>
      <c r="C29" s="3" t="n"/>
      <c r="D29" s="3" t="n"/>
      <c r="E29" s="3" t="n"/>
      <c r="F29" s="4" t="n"/>
      <c r="G29" s="4" t="n"/>
      <c r="H29" s="5">
        <f>IF(COUNT(F29:G29)=0,"",ROUND(SUM(F29:G29),2))</f>
        <v/>
      </c>
      <c r="I29" s="6" t="n"/>
      <c r="J29" s="3" t="n"/>
      <c r="K29" s="3" t="n"/>
      <c r="L29" s="3" t="n"/>
    </row>
    <row r="30">
      <c r="A30" s="2">
        <f>IF(B30="","",ROW()-1)</f>
        <v/>
      </c>
      <c r="B30" s="3" t="n"/>
      <c r="C30" s="3" t="n"/>
      <c r="D30" s="3" t="n"/>
      <c r="E30" s="3" t="n"/>
      <c r="F30" s="4" t="n"/>
      <c r="G30" s="4" t="n"/>
      <c r="H30" s="5">
        <f>IF(COUNT(F30:G30)=0,"",ROUND(SUM(F30:G30),2))</f>
        <v/>
      </c>
      <c r="I30" s="6" t="n"/>
      <c r="J30" s="3" t="n"/>
      <c r="K30" s="3" t="n"/>
      <c r="L30" s="3" t="n"/>
    </row>
    <row r="31">
      <c r="A31" s="2">
        <f>IF(B31="","",ROW()-1)</f>
        <v/>
      </c>
      <c r="B31" s="3" t="n"/>
      <c r="C31" s="3" t="n"/>
      <c r="D31" s="3" t="n"/>
      <c r="E31" s="3" t="n"/>
      <c r="F31" s="4" t="n"/>
      <c r="G31" s="4" t="n"/>
      <c r="H31" s="5">
        <f>IF(COUNT(F31:G31)=0,"",ROUND(SUM(F31:G31),2))</f>
        <v/>
      </c>
      <c r="I31" s="6" t="n"/>
      <c r="J31" s="3" t="n"/>
      <c r="K31" s="3" t="n"/>
      <c r="L31" s="3" t="n"/>
    </row>
    <row r="32">
      <c r="A32" s="2">
        <f>IF(B32="","",ROW()-1)</f>
        <v/>
      </c>
      <c r="B32" s="3" t="n"/>
      <c r="C32" s="3" t="n"/>
      <c r="D32" s="3" t="n"/>
      <c r="E32" s="3" t="n"/>
      <c r="F32" s="4" t="n"/>
      <c r="G32" s="4" t="n"/>
      <c r="H32" s="5">
        <f>IF(COUNT(F32:G32)=0,"",ROUND(SUM(F32:G32),2))</f>
        <v/>
      </c>
      <c r="I32" s="6" t="n"/>
      <c r="J32" s="3" t="n"/>
      <c r="K32" s="3" t="n"/>
      <c r="L32" s="3" t="n"/>
    </row>
    <row r="33">
      <c r="A33" s="2">
        <f>IF(B33="","",ROW()-1)</f>
        <v/>
      </c>
      <c r="B33" s="3" t="n"/>
      <c r="C33" s="3" t="n"/>
      <c r="D33" s="3" t="n"/>
      <c r="E33" s="3" t="n"/>
      <c r="F33" s="4" t="n"/>
      <c r="G33" s="4" t="n"/>
      <c r="H33" s="5">
        <f>IF(COUNT(F33:G33)=0,"",ROUND(SUM(F33:G33),2))</f>
        <v/>
      </c>
      <c r="I33" s="6" t="n"/>
      <c r="J33" s="3" t="n"/>
      <c r="K33" s="3" t="n"/>
      <c r="L33" s="3" t="n"/>
    </row>
    <row r="34">
      <c r="A34" s="2">
        <f>IF(B34="","",ROW()-1)</f>
        <v/>
      </c>
      <c r="B34" s="3" t="n"/>
      <c r="C34" s="3" t="n"/>
      <c r="D34" s="3" t="n"/>
      <c r="E34" s="3" t="n"/>
      <c r="F34" s="4" t="n"/>
      <c r="G34" s="4" t="n"/>
      <c r="H34" s="5">
        <f>IF(COUNT(F34:G34)=0,"",ROUND(SUM(F34:G34),2))</f>
        <v/>
      </c>
      <c r="I34" s="6" t="n"/>
      <c r="J34" s="3" t="n"/>
      <c r="K34" s="3" t="n"/>
      <c r="L34" s="3" t="n"/>
    </row>
    <row r="35">
      <c r="A35" s="2">
        <f>IF(B35="","",ROW()-1)</f>
        <v/>
      </c>
      <c r="B35" s="3" t="n"/>
      <c r="C35" s="3" t="n"/>
      <c r="D35" s="3" t="n"/>
      <c r="E35" s="3" t="n"/>
      <c r="F35" s="4" t="n"/>
      <c r="G35" s="4" t="n"/>
      <c r="H35" s="5">
        <f>IF(COUNT(F35:G35)=0,"",ROUND(SUM(F35:G35),2))</f>
        <v/>
      </c>
      <c r="I35" s="6" t="n"/>
      <c r="J35" s="3" t="n"/>
      <c r="K35" s="3" t="n"/>
      <c r="L35" s="3" t="n"/>
    </row>
    <row r="36">
      <c r="A36" s="2">
        <f>IF(B36="","",ROW()-1)</f>
        <v/>
      </c>
      <c r="B36" s="3" t="n"/>
      <c r="C36" s="3" t="n"/>
      <c r="D36" s="3" t="n"/>
      <c r="E36" s="3" t="n"/>
      <c r="F36" s="4" t="n"/>
      <c r="G36" s="4" t="n"/>
      <c r="H36" s="5">
        <f>IF(COUNT(F36:G36)=0,"",ROUND(SUM(F36:G36),2))</f>
        <v/>
      </c>
      <c r="I36" s="6" t="n"/>
      <c r="J36" s="3" t="n"/>
      <c r="K36" s="3" t="n"/>
      <c r="L36" s="3" t="n"/>
    </row>
    <row r="37">
      <c r="A37" s="2">
        <f>IF(B37="","",ROW()-1)</f>
        <v/>
      </c>
      <c r="B37" s="3" t="n"/>
      <c r="C37" s="3" t="n"/>
      <c r="D37" s="3" t="n"/>
      <c r="E37" s="3" t="n"/>
      <c r="F37" s="4" t="n"/>
      <c r="G37" s="4" t="n"/>
      <c r="H37" s="5">
        <f>IF(COUNT(F37:G37)=0,"",ROUND(SUM(F37:G37),2))</f>
        <v/>
      </c>
      <c r="I37" s="6" t="n"/>
      <c r="J37" s="3" t="n"/>
      <c r="K37" s="3" t="n"/>
      <c r="L37" s="3" t="n"/>
    </row>
    <row r="38">
      <c r="A38" s="2">
        <f>IF(B38="","",ROW()-1)</f>
        <v/>
      </c>
      <c r="B38" s="3" t="n"/>
      <c r="C38" s="3" t="n"/>
      <c r="D38" s="3" t="n"/>
      <c r="E38" s="3" t="n"/>
      <c r="F38" s="4" t="n"/>
      <c r="G38" s="4" t="n"/>
      <c r="H38" s="5">
        <f>IF(COUNT(F38:G38)=0,"",ROUND(SUM(F38:G38),2))</f>
        <v/>
      </c>
      <c r="I38" s="6" t="n"/>
      <c r="J38" s="3" t="n"/>
      <c r="K38" s="3" t="n"/>
      <c r="L38" s="3" t="n"/>
    </row>
    <row r="39">
      <c r="A39" s="2">
        <f>IF(B39="","",ROW()-1)</f>
        <v/>
      </c>
      <c r="B39" s="3" t="n"/>
      <c r="C39" s="3" t="n"/>
      <c r="D39" s="3" t="n"/>
      <c r="E39" s="3" t="n"/>
      <c r="F39" s="4" t="n"/>
      <c r="G39" s="4" t="n"/>
      <c r="H39" s="5">
        <f>IF(COUNT(F39:G39)=0,"",ROUND(SUM(F39:G39),2))</f>
        <v/>
      </c>
      <c r="I39" s="6" t="n"/>
      <c r="J39" s="3" t="n"/>
      <c r="K39" s="3" t="n"/>
      <c r="L39" s="3" t="n"/>
    </row>
    <row r="40">
      <c r="A40" s="2">
        <f>IF(B40="","",ROW()-1)</f>
        <v/>
      </c>
      <c r="B40" s="3" t="n"/>
      <c r="C40" s="3" t="n"/>
      <c r="D40" s="3" t="n"/>
      <c r="E40" s="3" t="n"/>
      <c r="F40" s="4" t="n"/>
      <c r="G40" s="4" t="n"/>
      <c r="H40" s="5">
        <f>IF(COUNT(F40:G40)=0,"",ROUND(SUM(F40:G40),2))</f>
        <v/>
      </c>
      <c r="I40" s="6" t="n"/>
      <c r="J40" s="3" t="n"/>
      <c r="K40" s="3" t="n"/>
      <c r="L40" s="3" t="n"/>
    </row>
    <row r="41">
      <c r="A41" s="2">
        <f>IF(B41="","",ROW()-1)</f>
        <v/>
      </c>
      <c r="B41" s="3" t="n"/>
      <c r="C41" s="3" t="n"/>
      <c r="D41" s="3" t="n"/>
      <c r="E41" s="3" t="n"/>
      <c r="F41" s="4" t="n"/>
      <c r="G41" s="4" t="n"/>
      <c r="H41" s="5">
        <f>IF(COUNT(F41:G41)=0,"",ROUND(SUM(F41:G41),2))</f>
        <v/>
      </c>
      <c r="I41" s="6" t="n"/>
      <c r="J41" s="3" t="n"/>
      <c r="K41" s="3" t="n"/>
      <c r="L41" s="3" t="n"/>
    </row>
    <row r="42">
      <c r="A42" s="2">
        <f>IF(B42="","",ROW()-1)</f>
        <v/>
      </c>
      <c r="B42" s="3" t="n"/>
      <c r="C42" s="3" t="n"/>
      <c r="D42" s="3" t="n"/>
      <c r="E42" s="3" t="n"/>
      <c r="F42" s="4" t="n"/>
      <c r="G42" s="4" t="n"/>
      <c r="H42" s="5">
        <f>IF(COUNT(F42:G42)=0,"",ROUND(SUM(F42:G42),2))</f>
        <v/>
      </c>
      <c r="I42" s="6" t="n"/>
      <c r="J42" s="3" t="n"/>
      <c r="K42" s="3" t="n"/>
      <c r="L42" s="3" t="n"/>
    </row>
    <row r="43">
      <c r="A43" s="2">
        <f>IF(B43="","",ROW()-1)</f>
        <v/>
      </c>
      <c r="B43" s="3" t="n"/>
      <c r="C43" s="3" t="n"/>
      <c r="D43" s="3" t="n"/>
      <c r="E43" s="3" t="n"/>
      <c r="F43" s="4" t="n"/>
      <c r="G43" s="4" t="n"/>
      <c r="H43" s="5">
        <f>IF(COUNT(F43:G43)=0,"",ROUND(SUM(F43:G43),2))</f>
        <v/>
      </c>
      <c r="I43" s="6" t="n"/>
      <c r="J43" s="3" t="n"/>
      <c r="K43" s="3" t="n"/>
      <c r="L43" s="3" t="n"/>
    </row>
    <row r="44">
      <c r="A44" s="2">
        <f>IF(B44="","",ROW()-1)</f>
        <v/>
      </c>
      <c r="B44" s="3" t="n"/>
      <c r="C44" s="3" t="n"/>
      <c r="D44" s="3" t="n"/>
      <c r="E44" s="3" t="n"/>
      <c r="F44" s="4" t="n"/>
      <c r="G44" s="4" t="n"/>
      <c r="H44" s="5">
        <f>IF(COUNT(F44:G44)=0,"",ROUND(SUM(F44:G44),2))</f>
        <v/>
      </c>
      <c r="I44" s="6" t="n"/>
      <c r="J44" s="3" t="n"/>
      <c r="K44" s="3" t="n"/>
      <c r="L44" s="3" t="n"/>
    </row>
    <row r="45">
      <c r="A45" s="2">
        <f>IF(B45="","",ROW()-1)</f>
        <v/>
      </c>
      <c r="B45" s="3" t="n"/>
      <c r="C45" s="3" t="n"/>
      <c r="D45" s="3" t="n"/>
      <c r="E45" s="3" t="n"/>
      <c r="F45" s="4" t="n"/>
      <c r="G45" s="4" t="n"/>
      <c r="H45" s="5">
        <f>IF(COUNT(F45:G45)=0,"",ROUND(SUM(F45:G45),2))</f>
        <v/>
      </c>
      <c r="I45" s="6" t="n"/>
      <c r="J45" s="3" t="n"/>
      <c r="K45" s="3" t="n"/>
      <c r="L45" s="3" t="n"/>
    </row>
    <row r="46">
      <c r="A46" s="2">
        <f>IF(B46="","",ROW()-1)</f>
        <v/>
      </c>
      <c r="B46" s="3" t="n"/>
      <c r="C46" s="3" t="n"/>
      <c r="D46" s="3" t="n"/>
      <c r="E46" s="3" t="n"/>
      <c r="F46" s="4" t="n"/>
      <c r="G46" s="4" t="n"/>
      <c r="H46" s="5">
        <f>IF(COUNT(F46:G46)=0,"",ROUND(SUM(F46:G46),2))</f>
        <v/>
      </c>
      <c r="I46" s="6" t="n"/>
      <c r="J46" s="3" t="n"/>
      <c r="K46" s="3" t="n"/>
      <c r="L46" s="3" t="n"/>
    </row>
    <row r="47">
      <c r="A47" s="2">
        <f>IF(B47="","",ROW()-1)</f>
        <v/>
      </c>
      <c r="B47" s="3" t="n"/>
      <c r="C47" s="3" t="n"/>
      <c r="D47" s="3" t="n"/>
      <c r="E47" s="3" t="n"/>
      <c r="F47" s="4" t="n"/>
      <c r="G47" s="4" t="n"/>
      <c r="H47" s="5">
        <f>IF(COUNT(F47:G47)=0,"",ROUND(SUM(F47:G47),2))</f>
        <v/>
      </c>
      <c r="I47" s="6" t="n"/>
      <c r="J47" s="3" t="n"/>
      <c r="K47" s="3" t="n"/>
      <c r="L47" s="3" t="n"/>
    </row>
    <row r="48">
      <c r="A48" s="2">
        <f>IF(B48="","",ROW()-1)</f>
        <v/>
      </c>
      <c r="B48" s="3" t="n"/>
      <c r="C48" s="3" t="n"/>
      <c r="D48" s="3" t="n"/>
      <c r="E48" s="3" t="n"/>
      <c r="F48" s="4" t="n"/>
      <c r="G48" s="4" t="n"/>
      <c r="H48" s="5">
        <f>IF(COUNT(F48:G48)=0,"",ROUND(SUM(F48:G48),2))</f>
        <v/>
      </c>
      <c r="I48" s="6" t="n"/>
      <c r="J48" s="3" t="n"/>
      <c r="K48" s="3" t="n"/>
      <c r="L48" s="3" t="n"/>
    </row>
    <row r="49">
      <c r="A49" s="2">
        <f>IF(B49="","",ROW()-1)</f>
        <v/>
      </c>
      <c r="B49" s="3" t="n"/>
      <c r="C49" s="3" t="n"/>
      <c r="D49" s="3" t="n"/>
      <c r="E49" s="3" t="n"/>
      <c r="F49" s="4" t="n"/>
      <c r="G49" s="4" t="n"/>
      <c r="H49" s="5">
        <f>IF(COUNT(F49:G49)=0,"",ROUND(SUM(F49:G49),2))</f>
        <v/>
      </c>
      <c r="I49" s="6" t="n"/>
      <c r="J49" s="3" t="n"/>
      <c r="K49" s="3" t="n"/>
      <c r="L49" s="3" t="n"/>
    </row>
    <row r="50">
      <c r="A50" s="2">
        <f>IF(B50="","",ROW()-1)</f>
        <v/>
      </c>
      <c r="B50" s="3" t="n"/>
      <c r="C50" s="3" t="n"/>
      <c r="D50" s="3" t="n"/>
      <c r="E50" s="3" t="n"/>
      <c r="F50" s="4" t="n"/>
      <c r="G50" s="4" t="n"/>
      <c r="H50" s="5">
        <f>IF(COUNT(F50:G50)=0,"",ROUND(SUM(F50:G50),2))</f>
        <v/>
      </c>
      <c r="I50" s="6" t="n"/>
      <c r="J50" s="3" t="n"/>
      <c r="K50" s="3" t="n"/>
      <c r="L50" s="3" t="n"/>
    </row>
    <row r="51">
      <c r="A51" s="2">
        <f>IF(B51="","",ROW()-1)</f>
        <v/>
      </c>
      <c r="B51" s="3" t="n"/>
      <c r="C51" s="3" t="n"/>
      <c r="D51" s="3" t="n"/>
      <c r="E51" s="3" t="n"/>
      <c r="F51" s="4" t="n"/>
      <c r="G51" s="4" t="n"/>
      <c r="H51" s="5">
        <f>IF(COUNT(F51:G51)=0,"",ROUND(SUM(F51:G51),2))</f>
        <v/>
      </c>
      <c r="I51" s="6" t="n"/>
      <c r="J51" s="3" t="n"/>
      <c r="K51" s="3" t="n"/>
      <c r="L51" s="3" t="n"/>
    </row>
    <row r="52">
      <c r="A52" s="2">
        <f>IF(B52="","",ROW()-1)</f>
        <v/>
      </c>
      <c r="B52" s="3" t="n"/>
      <c r="C52" s="3" t="n"/>
      <c r="D52" s="3" t="n"/>
      <c r="E52" s="3" t="n"/>
      <c r="F52" s="4" t="n"/>
      <c r="G52" s="4" t="n"/>
      <c r="H52" s="5">
        <f>IF(COUNT(F52:G52)=0,"",ROUND(SUM(F52:G52),2))</f>
        <v/>
      </c>
      <c r="I52" s="6" t="n"/>
      <c r="J52" s="3" t="n"/>
      <c r="K52" s="3" t="n"/>
      <c r="L52" s="3" t="n"/>
    </row>
    <row r="53">
      <c r="A53" s="2">
        <f>IF(B53="","",ROW()-1)</f>
        <v/>
      </c>
      <c r="B53" s="3" t="n"/>
      <c r="C53" s="3" t="n"/>
      <c r="D53" s="3" t="n"/>
      <c r="E53" s="3" t="n"/>
      <c r="F53" s="4" t="n"/>
      <c r="G53" s="4" t="n"/>
      <c r="H53" s="5">
        <f>IF(COUNT(F53:G53)=0,"",ROUND(SUM(F53:G53),2))</f>
        <v/>
      </c>
      <c r="I53" s="6" t="n"/>
      <c r="J53" s="3" t="n"/>
      <c r="K53" s="3" t="n"/>
      <c r="L53" s="3" t="n"/>
    </row>
    <row r="54">
      <c r="A54" s="2">
        <f>IF(B54="","",ROW()-1)</f>
        <v/>
      </c>
      <c r="B54" s="3" t="n"/>
      <c r="C54" s="3" t="n"/>
      <c r="D54" s="3" t="n"/>
      <c r="E54" s="3" t="n"/>
      <c r="F54" s="4" t="n"/>
      <c r="G54" s="4" t="n"/>
      <c r="H54" s="5">
        <f>IF(COUNT(F54:G54)=0,"",ROUND(SUM(F54:G54),2))</f>
        <v/>
      </c>
      <c r="I54" s="6" t="n"/>
      <c r="J54" s="3" t="n"/>
      <c r="K54" s="3" t="n"/>
      <c r="L54" s="3" t="n"/>
    </row>
    <row r="55">
      <c r="A55" s="2">
        <f>IF(B55="","",ROW()-1)</f>
        <v/>
      </c>
      <c r="B55" s="3" t="n"/>
      <c r="C55" s="3" t="n"/>
      <c r="D55" s="3" t="n"/>
      <c r="E55" s="3" t="n"/>
      <c r="F55" s="4" t="n"/>
      <c r="G55" s="4" t="n"/>
      <c r="H55" s="5">
        <f>IF(COUNT(F55:G55)=0,"",ROUND(SUM(F55:G55),2))</f>
        <v/>
      </c>
      <c r="I55" s="6" t="n"/>
      <c r="J55" s="3" t="n"/>
      <c r="K55" s="3" t="n"/>
      <c r="L55" s="3" t="n"/>
    </row>
    <row r="56">
      <c r="A56" s="2">
        <f>IF(B56="","",ROW()-1)</f>
        <v/>
      </c>
      <c r="B56" s="3" t="n"/>
      <c r="C56" s="3" t="n"/>
      <c r="D56" s="3" t="n"/>
      <c r="E56" s="3" t="n"/>
      <c r="F56" s="4" t="n"/>
      <c r="G56" s="4" t="n"/>
      <c r="H56" s="5">
        <f>IF(COUNT(F56:G56)=0,"",ROUND(SUM(F56:G56),2))</f>
        <v/>
      </c>
      <c r="I56" s="6" t="n"/>
      <c r="J56" s="3" t="n"/>
      <c r="K56" s="3" t="n"/>
      <c r="L56" s="3" t="n"/>
    </row>
    <row r="57">
      <c r="A57" s="2">
        <f>IF(B57="","",ROW()-1)</f>
        <v/>
      </c>
      <c r="B57" s="3" t="n"/>
      <c r="C57" s="3" t="n"/>
      <c r="D57" s="3" t="n"/>
      <c r="E57" s="3" t="n"/>
      <c r="F57" s="4" t="n"/>
      <c r="G57" s="4" t="n"/>
      <c r="H57" s="5">
        <f>IF(COUNT(F57:G57)=0,"",ROUND(SUM(F57:G57),2))</f>
        <v/>
      </c>
      <c r="I57" s="6" t="n"/>
      <c r="J57" s="3" t="n"/>
      <c r="K57" s="3" t="n"/>
      <c r="L57" s="3" t="n"/>
    </row>
    <row r="58">
      <c r="A58" s="2">
        <f>IF(B58="","",ROW()-1)</f>
        <v/>
      </c>
      <c r="B58" s="3" t="n"/>
      <c r="C58" s="3" t="n"/>
      <c r="D58" s="3" t="n"/>
      <c r="E58" s="3" t="n"/>
      <c r="F58" s="4" t="n"/>
      <c r="G58" s="4" t="n"/>
      <c r="H58" s="5">
        <f>IF(COUNT(F58:G58)=0,"",ROUND(SUM(F58:G58),2))</f>
        <v/>
      </c>
      <c r="I58" s="6" t="n"/>
      <c r="J58" s="3" t="n"/>
      <c r="K58" s="3" t="n"/>
      <c r="L58" s="3" t="n"/>
    </row>
    <row r="59">
      <c r="A59" s="2">
        <f>IF(B59="","",ROW()-1)</f>
        <v/>
      </c>
      <c r="B59" s="3" t="n"/>
      <c r="C59" s="3" t="n"/>
      <c r="D59" s="3" t="n"/>
      <c r="E59" s="3" t="n"/>
      <c r="F59" s="4" t="n"/>
      <c r="G59" s="4" t="n"/>
      <c r="H59" s="5">
        <f>IF(COUNT(F59:G59)=0,"",ROUND(SUM(F59:G59),2))</f>
        <v/>
      </c>
      <c r="I59" s="6" t="n"/>
      <c r="J59" s="3" t="n"/>
      <c r="K59" s="3" t="n"/>
      <c r="L59" s="3" t="n"/>
    </row>
    <row r="60">
      <c r="A60" s="2">
        <f>IF(B60="","",ROW()-1)</f>
        <v/>
      </c>
      <c r="B60" s="3" t="n"/>
      <c r="C60" s="3" t="n"/>
      <c r="D60" s="3" t="n"/>
      <c r="E60" s="3" t="n"/>
      <c r="F60" s="4" t="n"/>
      <c r="G60" s="4" t="n"/>
      <c r="H60" s="5">
        <f>IF(COUNT(F60:G60)=0,"",ROUND(SUM(F60:G60),2))</f>
        <v/>
      </c>
      <c r="I60" s="6" t="n"/>
      <c r="J60" s="3" t="n"/>
      <c r="K60" s="3" t="n"/>
      <c r="L60" s="3" t="n"/>
    </row>
    <row r="61">
      <c r="A61" s="2">
        <f>IF(B61="","",ROW()-1)</f>
        <v/>
      </c>
      <c r="B61" s="3" t="n"/>
      <c r="C61" s="3" t="n"/>
      <c r="D61" s="3" t="n"/>
      <c r="E61" s="3" t="n"/>
      <c r="F61" s="4" t="n"/>
      <c r="G61" s="4" t="n"/>
      <c r="H61" s="5">
        <f>IF(COUNT(F61:G61)=0,"",ROUND(SUM(F61:G61),2))</f>
        <v/>
      </c>
      <c r="I61" s="6" t="n"/>
      <c r="J61" s="3" t="n"/>
      <c r="K61" s="3" t="n"/>
      <c r="L61" s="3" t="n"/>
    </row>
    <row r="62">
      <c r="A62" s="2">
        <f>IF(B62="","",ROW()-1)</f>
        <v/>
      </c>
      <c r="B62" s="3" t="n"/>
      <c r="C62" s="3" t="n"/>
      <c r="D62" s="3" t="n"/>
      <c r="E62" s="3" t="n"/>
      <c r="F62" s="4" t="n"/>
      <c r="G62" s="4" t="n"/>
      <c r="H62" s="5">
        <f>IF(COUNT(F62:G62)=0,"",ROUND(SUM(F62:G62),2))</f>
        <v/>
      </c>
      <c r="I62" s="6" t="n"/>
      <c r="J62" s="3" t="n"/>
      <c r="K62" s="3" t="n"/>
      <c r="L62" s="3" t="n"/>
    </row>
    <row r="63">
      <c r="A63" s="2">
        <f>IF(B63="","",ROW()-1)</f>
        <v/>
      </c>
      <c r="B63" s="3" t="n"/>
      <c r="C63" s="3" t="n"/>
      <c r="D63" s="3" t="n"/>
      <c r="E63" s="3" t="n"/>
      <c r="F63" s="4" t="n"/>
      <c r="G63" s="4" t="n"/>
      <c r="H63" s="5">
        <f>IF(COUNT(F63:G63)=0,"",ROUND(SUM(F63:G63),2))</f>
        <v/>
      </c>
      <c r="I63" s="6" t="n"/>
      <c r="J63" s="3" t="n"/>
      <c r="K63" s="3" t="n"/>
      <c r="L63" s="3" t="n"/>
    </row>
    <row r="64">
      <c r="A64" s="2">
        <f>IF(B64="","",ROW()-1)</f>
        <v/>
      </c>
      <c r="B64" s="3" t="n"/>
      <c r="C64" s="3" t="n"/>
      <c r="D64" s="3" t="n"/>
      <c r="E64" s="3" t="n"/>
      <c r="F64" s="4" t="n"/>
      <c r="G64" s="4" t="n"/>
      <c r="H64" s="5">
        <f>IF(COUNT(F64:G64)=0,"",ROUND(SUM(F64:G64),2))</f>
        <v/>
      </c>
      <c r="I64" s="6" t="n"/>
      <c r="J64" s="3" t="n"/>
      <c r="K64" s="3" t="n"/>
      <c r="L64" s="3" t="n"/>
    </row>
    <row r="65">
      <c r="A65" s="2">
        <f>IF(B65="","",ROW()-1)</f>
        <v/>
      </c>
      <c r="B65" s="3" t="n"/>
      <c r="C65" s="3" t="n"/>
      <c r="D65" s="3" t="n"/>
      <c r="E65" s="3" t="n"/>
      <c r="F65" s="4" t="n"/>
      <c r="G65" s="4" t="n"/>
      <c r="H65" s="5">
        <f>IF(COUNT(F65:G65)=0,"",ROUND(SUM(F65:G65),2))</f>
        <v/>
      </c>
      <c r="I65" s="6" t="n"/>
      <c r="J65" s="3" t="n"/>
      <c r="K65" s="3" t="n"/>
      <c r="L65" s="3" t="n"/>
    </row>
    <row r="66">
      <c r="A66" s="2">
        <f>IF(B66="","",ROW()-1)</f>
        <v/>
      </c>
      <c r="B66" s="3" t="n"/>
      <c r="C66" s="3" t="n"/>
      <c r="D66" s="3" t="n"/>
      <c r="E66" s="3" t="n"/>
      <c r="F66" s="4" t="n"/>
      <c r="G66" s="4" t="n"/>
      <c r="H66" s="5">
        <f>IF(COUNT(F66:G66)=0,"",ROUND(SUM(F66:G66),2))</f>
        <v/>
      </c>
      <c r="I66" s="6" t="n"/>
      <c r="J66" s="3" t="n"/>
      <c r="K66" s="3" t="n"/>
      <c r="L66" s="3" t="n"/>
    </row>
    <row r="67">
      <c r="A67" s="2">
        <f>IF(B67="","",ROW()-1)</f>
        <v/>
      </c>
      <c r="B67" s="3" t="n"/>
      <c r="C67" s="3" t="n"/>
      <c r="D67" s="3" t="n"/>
      <c r="E67" s="3" t="n"/>
      <c r="F67" s="4" t="n"/>
      <c r="G67" s="4" t="n"/>
      <c r="H67" s="5">
        <f>IF(COUNT(F67:G67)=0,"",ROUND(SUM(F67:G67),2))</f>
        <v/>
      </c>
      <c r="I67" s="6" t="n"/>
      <c r="J67" s="3" t="n"/>
      <c r="K67" s="3" t="n"/>
      <c r="L67" s="3" t="n"/>
    </row>
    <row r="68">
      <c r="A68" s="2">
        <f>IF(B68="","",ROW()-1)</f>
        <v/>
      </c>
      <c r="B68" s="3" t="n"/>
      <c r="C68" s="3" t="n"/>
      <c r="D68" s="3" t="n"/>
      <c r="E68" s="3" t="n"/>
      <c r="F68" s="4" t="n"/>
      <c r="G68" s="4" t="n"/>
      <c r="H68" s="5">
        <f>IF(COUNT(F68:G68)=0,"",ROUND(SUM(F68:G68),2))</f>
        <v/>
      </c>
      <c r="I68" s="6" t="n"/>
      <c r="J68" s="3" t="n"/>
      <c r="K68" s="3" t="n"/>
      <c r="L68" s="3" t="n"/>
    </row>
    <row r="69">
      <c r="A69" s="2">
        <f>IF(B69="","",ROW()-1)</f>
        <v/>
      </c>
      <c r="B69" s="3" t="n"/>
      <c r="C69" s="3" t="n"/>
      <c r="D69" s="3" t="n"/>
      <c r="E69" s="3" t="n"/>
      <c r="F69" s="4" t="n"/>
      <c r="G69" s="4" t="n"/>
      <c r="H69" s="5">
        <f>IF(COUNT(F69:G69)=0,"",ROUND(SUM(F69:G69),2))</f>
        <v/>
      </c>
      <c r="I69" s="6" t="n"/>
      <c r="J69" s="3" t="n"/>
      <c r="K69" s="3" t="n"/>
      <c r="L69" s="3" t="n"/>
    </row>
    <row r="70">
      <c r="A70" s="2">
        <f>IF(B70="","",ROW()-1)</f>
        <v/>
      </c>
      <c r="B70" s="3" t="n"/>
      <c r="C70" s="3" t="n"/>
      <c r="D70" s="3" t="n"/>
      <c r="E70" s="3" t="n"/>
      <c r="F70" s="4" t="n"/>
      <c r="G70" s="4" t="n"/>
      <c r="H70" s="5">
        <f>IF(COUNT(F70:G70)=0,"",ROUND(SUM(F70:G70),2))</f>
        <v/>
      </c>
      <c r="I70" s="6" t="n"/>
      <c r="J70" s="3" t="n"/>
      <c r="K70" s="3" t="n"/>
      <c r="L70" s="3" t="n"/>
    </row>
    <row r="71">
      <c r="A71" s="2">
        <f>IF(B71="","",ROW()-1)</f>
        <v/>
      </c>
      <c r="B71" s="3" t="n"/>
      <c r="C71" s="3" t="n"/>
      <c r="D71" s="3" t="n"/>
      <c r="E71" s="3" t="n"/>
      <c r="F71" s="4" t="n"/>
      <c r="G71" s="4" t="n"/>
      <c r="H71" s="5">
        <f>IF(COUNT(F71:G71)=0,"",ROUND(SUM(F71:G71),2))</f>
        <v/>
      </c>
      <c r="I71" s="6" t="n"/>
      <c r="J71" s="3" t="n"/>
      <c r="K71" s="3" t="n"/>
      <c r="L71" s="3" t="n"/>
    </row>
    <row r="72">
      <c r="A72" s="2">
        <f>IF(B72="","",ROW()-1)</f>
        <v/>
      </c>
      <c r="B72" s="3" t="n"/>
      <c r="C72" s="3" t="n"/>
      <c r="D72" s="3" t="n"/>
      <c r="E72" s="3" t="n"/>
      <c r="F72" s="4" t="n"/>
      <c r="G72" s="4" t="n"/>
      <c r="H72" s="5">
        <f>IF(COUNT(F72:G72)=0,"",ROUND(SUM(F72:G72),2))</f>
        <v/>
      </c>
      <c r="I72" s="6" t="n"/>
      <c r="J72" s="3" t="n"/>
      <c r="K72" s="3" t="n"/>
      <c r="L72" s="3" t="n"/>
    </row>
    <row r="73">
      <c r="A73" s="2">
        <f>IF(B73="","",ROW()-1)</f>
        <v/>
      </c>
      <c r="B73" s="3" t="n"/>
      <c r="C73" s="3" t="n"/>
      <c r="D73" s="3" t="n"/>
      <c r="E73" s="3" t="n"/>
      <c r="F73" s="4" t="n"/>
      <c r="G73" s="4" t="n"/>
      <c r="H73" s="5">
        <f>IF(COUNT(F73:G73)=0,"",ROUND(SUM(F73:G73),2))</f>
        <v/>
      </c>
      <c r="I73" s="6" t="n"/>
      <c r="J73" s="3" t="n"/>
      <c r="K73" s="3" t="n"/>
      <c r="L73" s="3" t="n"/>
    </row>
    <row r="74">
      <c r="A74" s="2">
        <f>IF(B74="","",ROW()-1)</f>
        <v/>
      </c>
      <c r="B74" s="3" t="n"/>
      <c r="C74" s="3" t="n"/>
      <c r="D74" s="3" t="n"/>
      <c r="E74" s="3" t="n"/>
      <c r="F74" s="4" t="n"/>
      <c r="G74" s="4" t="n"/>
      <c r="H74" s="5">
        <f>IF(COUNT(F74:G74)=0,"",ROUND(SUM(F74:G74),2))</f>
        <v/>
      </c>
      <c r="I74" s="6" t="n"/>
      <c r="J74" s="3" t="n"/>
      <c r="K74" s="3" t="n"/>
      <c r="L74" s="3" t="n"/>
    </row>
    <row r="75">
      <c r="A75" s="2">
        <f>IF(B75="","",ROW()-1)</f>
        <v/>
      </c>
      <c r="B75" s="3" t="n"/>
      <c r="C75" s="3" t="n"/>
      <c r="D75" s="3" t="n"/>
      <c r="E75" s="3" t="n"/>
      <c r="F75" s="4" t="n"/>
      <c r="G75" s="4" t="n"/>
      <c r="H75" s="5">
        <f>IF(COUNT(F75:G75)=0,"",ROUND(SUM(F75:G75),2))</f>
        <v/>
      </c>
      <c r="I75" s="6" t="n"/>
      <c r="J75" s="3" t="n"/>
      <c r="K75" s="3" t="n"/>
      <c r="L75" s="3" t="n"/>
    </row>
    <row r="76">
      <c r="A76" s="2">
        <f>IF(B76="","",ROW()-1)</f>
        <v/>
      </c>
      <c r="B76" s="3" t="n"/>
      <c r="C76" s="3" t="n"/>
      <c r="D76" s="3" t="n"/>
      <c r="E76" s="3" t="n"/>
      <c r="F76" s="4" t="n"/>
      <c r="G76" s="4" t="n"/>
      <c r="H76" s="5">
        <f>IF(COUNT(F76:G76)=0,"",ROUND(SUM(F76:G76),2))</f>
        <v/>
      </c>
      <c r="I76" s="6" t="n"/>
      <c r="J76" s="3" t="n"/>
      <c r="K76" s="3" t="n"/>
      <c r="L76" s="3" t="n"/>
    </row>
    <row r="77">
      <c r="A77" s="2">
        <f>IF(B77="","",ROW()-1)</f>
        <v/>
      </c>
      <c r="B77" s="3" t="n"/>
      <c r="C77" s="3" t="n"/>
      <c r="D77" s="3" t="n"/>
      <c r="E77" s="3" t="n"/>
      <c r="F77" s="4" t="n"/>
      <c r="G77" s="4" t="n"/>
      <c r="H77" s="5">
        <f>IF(COUNT(F77:G77)=0,"",ROUND(SUM(F77:G77),2))</f>
        <v/>
      </c>
      <c r="I77" s="6" t="n"/>
      <c r="J77" s="3" t="n"/>
      <c r="K77" s="3" t="n"/>
      <c r="L77" s="3" t="n"/>
    </row>
    <row r="78">
      <c r="A78" s="2">
        <f>IF(B78="","",ROW()-1)</f>
        <v/>
      </c>
      <c r="B78" s="3" t="n"/>
      <c r="C78" s="3" t="n"/>
      <c r="D78" s="3" t="n"/>
      <c r="E78" s="3" t="n"/>
      <c r="F78" s="4" t="n"/>
      <c r="G78" s="4" t="n"/>
      <c r="H78" s="5">
        <f>IF(COUNT(F78:G78)=0,"",ROUND(SUM(F78:G78),2))</f>
        <v/>
      </c>
      <c r="I78" s="6" t="n"/>
      <c r="J78" s="3" t="n"/>
      <c r="K78" s="3" t="n"/>
      <c r="L78" s="3" t="n"/>
    </row>
    <row r="79">
      <c r="A79" s="2">
        <f>IF(B79="","",ROW()-1)</f>
        <v/>
      </c>
      <c r="B79" s="3" t="n"/>
      <c r="C79" s="3" t="n"/>
      <c r="D79" s="3" t="n"/>
      <c r="E79" s="3" t="n"/>
      <c r="F79" s="4" t="n"/>
      <c r="G79" s="4" t="n"/>
      <c r="H79" s="5">
        <f>IF(COUNT(F79:G79)=0,"",ROUND(SUM(F79:G79),2))</f>
        <v/>
      </c>
      <c r="I79" s="6" t="n"/>
      <c r="J79" s="3" t="n"/>
      <c r="K79" s="3" t="n"/>
      <c r="L79" s="3" t="n"/>
    </row>
    <row r="80">
      <c r="A80" s="2">
        <f>IF(B80="","",ROW()-1)</f>
        <v/>
      </c>
      <c r="B80" s="3" t="n"/>
      <c r="C80" s="3" t="n"/>
      <c r="D80" s="3" t="n"/>
      <c r="E80" s="3" t="n"/>
      <c r="F80" s="4" t="n"/>
      <c r="G80" s="4" t="n"/>
      <c r="H80" s="5">
        <f>IF(COUNT(F80:G80)=0,"",ROUND(SUM(F80:G80),2))</f>
        <v/>
      </c>
      <c r="I80" s="6" t="n"/>
      <c r="J80" s="3" t="n"/>
      <c r="K80" s="3" t="n"/>
      <c r="L80" s="3" t="n"/>
    </row>
    <row r="81">
      <c r="A81" s="2">
        <f>IF(B81="","",ROW()-1)</f>
        <v/>
      </c>
      <c r="B81" s="3" t="n"/>
      <c r="C81" s="3" t="n"/>
      <c r="D81" s="3" t="n"/>
      <c r="E81" s="3" t="n"/>
      <c r="F81" s="4" t="n"/>
      <c r="G81" s="4" t="n"/>
      <c r="H81" s="5">
        <f>IF(COUNT(F81:G81)=0,"",ROUND(SUM(F81:G81),2))</f>
        <v/>
      </c>
      <c r="I81" s="6" t="n"/>
      <c r="J81" s="3" t="n"/>
      <c r="K81" s="3" t="n"/>
      <c r="L81" s="3" t="n"/>
    </row>
    <row r="82">
      <c r="A82" s="2">
        <f>IF(B82="","",ROW()-1)</f>
        <v/>
      </c>
      <c r="B82" s="3" t="n"/>
      <c r="C82" s="3" t="n"/>
      <c r="D82" s="3" t="n"/>
      <c r="E82" s="3" t="n"/>
      <c r="F82" s="4" t="n"/>
      <c r="G82" s="4" t="n"/>
      <c r="H82" s="5">
        <f>IF(COUNT(F82:G82)=0,"",ROUND(SUM(F82:G82),2))</f>
        <v/>
      </c>
      <c r="I82" s="6" t="n"/>
      <c r="J82" s="3" t="n"/>
      <c r="K82" s="3" t="n"/>
      <c r="L82" s="3" t="n"/>
    </row>
    <row r="83">
      <c r="A83" s="2">
        <f>IF(B83="","",ROW()-1)</f>
        <v/>
      </c>
      <c r="B83" s="3" t="n"/>
      <c r="C83" s="3" t="n"/>
      <c r="D83" s="3" t="n"/>
      <c r="E83" s="3" t="n"/>
      <c r="F83" s="4" t="n"/>
      <c r="G83" s="4" t="n"/>
      <c r="H83" s="5">
        <f>IF(COUNT(F83:G83)=0,"",ROUND(SUM(F83:G83),2))</f>
        <v/>
      </c>
      <c r="I83" s="6" t="n"/>
      <c r="J83" s="3" t="n"/>
      <c r="K83" s="3" t="n"/>
      <c r="L83" s="3" t="n"/>
    </row>
    <row r="84">
      <c r="A84" s="2">
        <f>IF(B84="","",ROW()-1)</f>
        <v/>
      </c>
      <c r="B84" s="3" t="n"/>
      <c r="C84" s="3" t="n"/>
      <c r="D84" s="3" t="n"/>
      <c r="E84" s="3" t="n"/>
      <c r="F84" s="4" t="n"/>
      <c r="G84" s="4" t="n"/>
      <c r="H84" s="5">
        <f>IF(COUNT(F84:G84)=0,"",ROUND(SUM(F84:G84),2))</f>
        <v/>
      </c>
      <c r="I84" s="6" t="n"/>
      <c r="J84" s="3" t="n"/>
      <c r="K84" s="3" t="n"/>
      <c r="L84" s="3" t="n"/>
    </row>
    <row r="85">
      <c r="A85" s="2">
        <f>IF(B85="","",ROW()-1)</f>
        <v/>
      </c>
      <c r="B85" s="3" t="n"/>
      <c r="C85" s="3" t="n"/>
      <c r="D85" s="3" t="n"/>
      <c r="E85" s="3" t="n"/>
      <c r="F85" s="4" t="n"/>
      <c r="G85" s="4" t="n"/>
      <c r="H85" s="5">
        <f>IF(COUNT(F85:G85)=0,"",ROUND(SUM(F85:G85),2))</f>
        <v/>
      </c>
      <c r="I85" s="6" t="n"/>
      <c r="J85" s="3" t="n"/>
      <c r="K85" s="3" t="n"/>
      <c r="L85" s="3" t="n"/>
    </row>
    <row r="86">
      <c r="A86" s="2">
        <f>IF(B86="","",ROW()-1)</f>
        <v/>
      </c>
      <c r="B86" s="3" t="n"/>
      <c r="C86" s="3" t="n"/>
      <c r="D86" s="3" t="n"/>
      <c r="E86" s="3" t="n"/>
      <c r="F86" s="4" t="n"/>
      <c r="G86" s="4" t="n"/>
      <c r="H86" s="5">
        <f>IF(COUNT(F86:G86)=0,"",ROUND(SUM(F86:G86),2))</f>
        <v/>
      </c>
      <c r="I86" s="6" t="n"/>
      <c r="J86" s="3" t="n"/>
      <c r="K86" s="3" t="n"/>
      <c r="L86" s="3" t="n"/>
    </row>
    <row r="87">
      <c r="A87" s="2">
        <f>IF(B87="","",ROW()-1)</f>
        <v/>
      </c>
      <c r="B87" s="3" t="n"/>
      <c r="C87" s="3" t="n"/>
      <c r="D87" s="3" t="n"/>
      <c r="E87" s="3" t="n"/>
      <c r="F87" s="4" t="n"/>
      <c r="G87" s="4" t="n"/>
      <c r="H87" s="5">
        <f>IF(COUNT(F87:G87)=0,"",ROUND(SUM(F87:G87),2))</f>
        <v/>
      </c>
      <c r="I87" s="6" t="n"/>
      <c r="J87" s="3" t="n"/>
      <c r="K87" s="3" t="n"/>
      <c r="L87" s="3" t="n"/>
    </row>
    <row r="88">
      <c r="A88" s="2">
        <f>IF(B88="","",ROW()-1)</f>
        <v/>
      </c>
      <c r="B88" s="3" t="n"/>
      <c r="C88" s="3" t="n"/>
      <c r="D88" s="3" t="n"/>
      <c r="E88" s="3" t="n"/>
      <c r="F88" s="4" t="n"/>
      <c r="G88" s="4" t="n"/>
      <c r="H88" s="5">
        <f>IF(COUNT(F88:G88)=0,"",ROUND(SUM(F88:G88),2))</f>
        <v/>
      </c>
      <c r="I88" s="6" t="n"/>
      <c r="J88" s="3" t="n"/>
      <c r="K88" s="3" t="n"/>
      <c r="L88" s="3" t="n"/>
    </row>
    <row r="89">
      <c r="A89" s="2">
        <f>IF(B89="","",ROW()-1)</f>
        <v/>
      </c>
      <c r="B89" s="3" t="n"/>
      <c r="C89" s="3" t="n"/>
      <c r="D89" s="3" t="n"/>
      <c r="E89" s="3" t="n"/>
      <c r="F89" s="4" t="n"/>
      <c r="G89" s="4" t="n"/>
      <c r="H89" s="5">
        <f>IF(COUNT(F89:G89)=0,"",ROUND(SUM(F89:G89),2))</f>
        <v/>
      </c>
      <c r="I89" s="6" t="n"/>
      <c r="J89" s="3" t="n"/>
      <c r="K89" s="3" t="n"/>
      <c r="L89" s="3" t="n"/>
    </row>
    <row r="90">
      <c r="A90" s="2">
        <f>IF(B90="","",ROW()-1)</f>
        <v/>
      </c>
      <c r="B90" s="3" t="n"/>
      <c r="C90" s="3" t="n"/>
      <c r="D90" s="3" t="n"/>
      <c r="E90" s="3" t="n"/>
      <c r="F90" s="4" t="n"/>
      <c r="G90" s="4" t="n"/>
      <c r="H90" s="5">
        <f>IF(COUNT(F90:G90)=0,"",ROUND(SUM(F90:G90),2))</f>
        <v/>
      </c>
      <c r="I90" s="6" t="n"/>
      <c r="J90" s="3" t="n"/>
      <c r="K90" s="3" t="n"/>
      <c r="L90" s="3" t="n"/>
    </row>
    <row r="91">
      <c r="A91" s="2">
        <f>IF(B91="","",ROW()-1)</f>
        <v/>
      </c>
      <c r="B91" s="3" t="n"/>
      <c r="C91" s="3" t="n"/>
      <c r="D91" s="3" t="n"/>
      <c r="E91" s="3" t="n"/>
      <c r="F91" s="4" t="n"/>
      <c r="G91" s="4" t="n"/>
      <c r="H91" s="5">
        <f>IF(COUNT(F91:G91)=0,"",ROUND(SUM(F91:G91),2))</f>
        <v/>
      </c>
      <c r="I91" s="6" t="n"/>
      <c r="J91" s="3" t="n"/>
      <c r="K91" s="3" t="n"/>
      <c r="L91" s="3" t="n"/>
    </row>
    <row r="92">
      <c r="A92" s="2">
        <f>IF(B92="","",ROW()-1)</f>
        <v/>
      </c>
      <c r="B92" s="3" t="n"/>
      <c r="C92" s="3" t="n"/>
      <c r="D92" s="3" t="n"/>
      <c r="E92" s="3" t="n"/>
      <c r="F92" s="4" t="n"/>
      <c r="G92" s="4" t="n"/>
      <c r="H92" s="5">
        <f>IF(COUNT(F92:G92)=0,"",ROUND(SUM(F92:G92),2))</f>
        <v/>
      </c>
      <c r="I92" s="6" t="n"/>
      <c r="J92" s="3" t="n"/>
      <c r="K92" s="3" t="n"/>
      <c r="L92" s="3" t="n"/>
    </row>
    <row r="93">
      <c r="A93" s="2">
        <f>IF(B93="","",ROW()-1)</f>
        <v/>
      </c>
      <c r="B93" s="3" t="n"/>
      <c r="C93" s="3" t="n"/>
      <c r="D93" s="3" t="n"/>
      <c r="E93" s="3" t="n"/>
      <c r="F93" s="4" t="n"/>
      <c r="G93" s="4" t="n"/>
      <c r="H93" s="5">
        <f>IF(COUNT(F93:G93)=0,"",ROUND(SUM(F93:G93),2))</f>
        <v/>
      </c>
      <c r="I93" s="6" t="n"/>
      <c r="J93" s="3" t="n"/>
      <c r="K93" s="3" t="n"/>
      <c r="L93" s="3" t="n"/>
    </row>
    <row r="94">
      <c r="A94" s="2">
        <f>IF(B94="","",ROW()-1)</f>
        <v/>
      </c>
      <c r="B94" s="3" t="n"/>
      <c r="C94" s="3" t="n"/>
      <c r="D94" s="3" t="n"/>
      <c r="E94" s="3" t="n"/>
      <c r="F94" s="4" t="n"/>
      <c r="G94" s="4" t="n"/>
      <c r="H94" s="5">
        <f>IF(COUNT(F94:G94)=0,"",ROUND(SUM(F94:G94),2))</f>
        <v/>
      </c>
      <c r="I94" s="6" t="n"/>
      <c r="J94" s="3" t="n"/>
      <c r="K94" s="3" t="n"/>
      <c r="L94" s="3" t="n"/>
    </row>
    <row r="95">
      <c r="A95" s="2">
        <f>IF(B95="","",ROW()-1)</f>
        <v/>
      </c>
      <c r="B95" s="3" t="n"/>
      <c r="C95" s="3" t="n"/>
      <c r="D95" s="3" t="n"/>
      <c r="E95" s="3" t="n"/>
      <c r="F95" s="4" t="n"/>
      <c r="G95" s="4" t="n"/>
      <c r="H95" s="5">
        <f>IF(COUNT(F95:G95)=0,"",ROUND(SUM(F95:G95),2))</f>
        <v/>
      </c>
      <c r="I95" s="6" t="n"/>
      <c r="J95" s="3" t="n"/>
      <c r="K95" s="3" t="n"/>
      <c r="L95" s="3" t="n"/>
    </row>
    <row r="96">
      <c r="A96" s="2">
        <f>IF(B96="","",ROW()-1)</f>
        <v/>
      </c>
      <c r="B96" s="3" t="n"/>
      <c r="C96" s="3" t="n"/>
      <c r="D96" s="3" t="n"/>
      <c r="E96" s="3" t="n"/>
      <c r="F96" s="4" t="n"/>
      <c r="G96" s="4" t="n"/>
      <c r="H96" s="5">
        <f>IF(COUNT(F96:G96)=0,"",ROUND(SUM(F96:G96),2))</f>
        <v/>
      </c>
      <c r="I96" s="6" t="n"/>
      <c r="J96" s="3" t="n"/>
      <c r="K96" s="3" t="n"/>
      <c r="L96" s="3" t="n"/>
    </row>
    <row r="97">
      <c r="A97" s="2">
        <f>IF(B97="","",ROW()-1)</f>
        <v/>
      </c>
      <c r="B97" s="3" t="n"/>
      <c r="C97" s="3" t="n"/>
      <c r="D97" s="3" t="n"/>
      <c r="E97" s="3" t="n"/>
      <c r="F97" s="4" t="n"/>
      <c r="G97" s="4" t="n"/>
      <c r="H97" s="5">
        <f>IF(COUNT(F97:G97)=0,"",ROUND(SUM(F97:G97),2))</f>
        <v/>
      </c>
      <c r="I97" s="6" t="n"/>
      <c r="J97" s="3" t="n"/>
      <c r="K97" s="3" t="n"/>
      <c r="L97" s="3" t="n"/>
    </row>
    <row r="98">
      <c r="A98" s="2">
        <f>IF(B98="","",ROW()-1)</f>
        <v/>
      </c>
      <c r="B98" s="3" t="n"/>
      <c r="C98" s="3" t="n"/>
      <c r="D98" s="3" t="n"/>
      <c r="E98" s="3" t="n"/>
      <c r="F98" s="4" t="n"/>
      <c r="G98" s="4" t="n"/>
      <c r="H98" s="5">
        <f>IF(COUNT(F98:G98)=0,"",ROUND(SUM(F98:G98),2))</f>
        <v/>
      </c>
      <c r="I98" s="6" t="n"/>
      <c r="J98" s="3" t="n"/>
      <c r="K98" s="3" t="n"/>
      <c r="L98" s="3" t="n"/>
    </row>
    <row r="99">
      <c r="A99" s="2">
        <f>IF(B99="","",ROW()-1)</f>
        <v/>
      </c>
      <c r="B99" s="3" t="n"/>
      <c r="C99" s="3" t="n"/>
      <c r="D99" s="3" t="n"/>
      <c r="E99" s="3" t="n"/>
      <c r="F99" s="4" t="n"/>
      <c r="G99" s="4" t="n"/>
      <c r="H99" s="5">
        <f>IF(COUNT(F99:G99)=0,"",ROUND(SUM(F99:G99),2))</f>
        <v/>
      </c>
      <c r="I99" s="6" t="n"/>
      <c r="J99" s="3" t="n"/>
      <c r="K99" s="3" t="n"/>
      <c r="L99" s="3" t="n"/>
    </row>
    <row r="100">
      <c r="A100" s="2">
        <f>IF(B100="","",ROW()-1)</f>
        <v/>
      </c>
      <c r="B100" s="3" t="n"/>
      <c r="C100" s="3" t="n"/>
      <c r="D100" s="3" t="n"/>
      <c r="E100" s="3" t="n"/>
      <c r="F100" s="4" t="n"/>
      <c r="G100" s="4" t="n"/>
      <c r="H100" s="5">
        <f>IF(COUNT(F100:G100)=0,"",ROUND(SUM(F100:G100),2))</f>
        <v/>
      </c>
      <c r="I100" s="6" t="n"/>
      <c r="J100" s="3" t="n"/>
      <c r="K100" s="3" t="n"/>
      <c r="L100" s="3" t="n"/>
    </row>
    <row r="101">
      <c r="A101" s="2">
        <f>IF(B101="","",ROW()-1)</f>
        <v/>
      </c>
      <c r="B101" s="3" t="n"/>
      <c r="C101" s="3" t="n"/>
      <c r="D101" s="3" t="n"/>
      <c r="E101" s="3" t="n"/>
      <c r="F101" s="4" t="n"/>
      <c r="G101" s="4" t="n"/>
      <c r="H101" s="5">
        <f>IF(COUNT(F101:G101)=0,"",ROUND(SUM(F101:G101),2))</f>
        <v/>
      </c>
      <c r="I101" s="6" t="n"/>
      <c r="J101" s="3" t="n"/>
      <c r="K101" s="3" t="n"/>
      <c r="L101" s="3" t="n"/>
    </row>
  </sheetData>
  <autoFilter ref="A1:L101"/>
  <dataValidations count="1">
    <dataValidation sqref="J2:J101" showDropDown="0" showInputMessage="0" showErrorMessage="0" allowBlank="1" error="Выберите статус из списка" type="list">
      <formula1>"Ожидается,Получен,Проверен,Передан к оплате,Оплачен,Спорный,Не получен"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2" customWidth="1" min="3" max="3"/>
    <col width="20" customWidth="1" min="4" max="4"/>
    <col width="22" customWidth="1" min="5" max="5"/>
    <col width="26" customWidth="1" min="6" max="6"/>
    <col width="18" customWidth="1" min="7" max="7"/>
    <col width="30" customWidth="1" min="8" max="8"/>
  </cols>
  <sheetData>
    <row r="1" ht="34" customHeight="1">
      <c r="A1" s="1" t="inlineStr">
        <is>
          <t>№</t>
        </is>
      </c>
      <c r="B1" s="1" t="inlineStr">
        <is>
          <t>Поставщик</t>
        </is>
      </c>
      <c r="C1" s="1" t="inlineStr">
        <is>
          <t>Услуга</t>
        </is>
      </c>
      <c r="D1" s="1" t="inlineStr">
        <is>
          <t>Ожидаемая сумма, итого</t>
        </is>
      </c>
      <c r="E1" s="1" t="inlineStr">
        <is>
          <t>Допуск, % (число: 5 = 5%)</t>
        </is>
      </c>
      <c r="F1" s="1" t="inlineStr">
        <is>
          <t>Ожидаемая дата получения (день месяца)</t>
        </is>
      </c>
      <c r="G1" s="1" t="inlineStr">
        <is>
          <t>Договор №</t>
        </is>
      </c>
      <c r="H1" s="1" t="inlineStr">
        <is>
          <t>Источник / комментарий</t>
        </is>
      </c>
    </row>
    <row r="2">
      <c r="A2" s="2">
        <f>IF(B2="","",ROW()-1)</f>
        <v/>
      </c>
      <c r="B2" s="7" t="inlineStr">
        <is>
          <t>⟨УТОЧНИТЬ⟩ поставщик</t>
        </is>
      </c>
      <c r="C2" s="7" t="inlineStr">
        <is>
          <t>⟨УТОЧНИТЬ⟩ услуга</t>
        </is>
      </c>
      <c r="D2" s="4" t="n"/>
      <c r="E2" s="3" t="n"/>
      <c r="F2" s="3" t="n"/>
      <c r="G2" s="3" t="n"/>
      <c r="H2" s="7" t="inlineStr">
        <is>
          <t>ПРИМЕР-СТРОКА: заменить или удалить</t>
        </is>
      </c>
    </row>
    <row r="3">
      <c r="A3" s="2">
        <f>IF(B3="","",ROW()-1)</f>
        <v/>
      </c>
      <c r="B3" s="3" t="n"/>
      <c r="C3" s="3" t="n"/>
      <c r="D3" s="4" t="n"/>
      <c r="E3" s="3" t="n"/>
      <c r="F3" s="3" t="n"/>
      <c r="G3" s="3" t="n"/>
      <c r="H3" s="3" t="n"/>
    </row>
    <row r="4">
      <c r="A4" s="2">
        <f>IF(B4="","",ROW()-1)</f>
        <v/>
      </c>
      <c r="B4" s="3" t="n"/>
      <c r="C4" s="3" t="n"/>
      <c r="D4" s="4" t="n"/>
      <c r="E4" s="3" t="n"/>
      <c r="F4" s="3" t="n"/>
      <c r="G4" s="3" t="n"/>
      <c r="H4" s="3" t="n"/>
    </row>
    <row r="5">
      <c r="A5" s="2">
        <f>IF(B5="","",ROW()-1)</f>
        <v/>
      </c>
      <c r="B5" s="3" t="n"/>
      <c r="C5" s="3" t="n"/>
      <c r="D5" s="4" t="n"/>
      <c r="E5" s="3" t="n"/>
      <c r="F5" s="3" t="n"/>
      <c r="G5" s="3" t="n"/>
      <c r="H5" s="3" t="n"/>
    </row>
    <row r="6">
      <c r="A6" s="2">
        <f>IF(B6="","",ROW()-1)</f>
        <v/>
      </c>
      <c r="B6" s="3" t="n"/>
      <c r="C6" s="3" t="n"/>
      <c r="D6" s="4" t="n"/>
      <c r="E6" s="3" t="n"/>
      <c r="F6" s="3" t="n"/>
      <c r="G6" s="3" t="n"/>
      <c r="H6" s="3" t="n"/>
    </row>
    <row r="7">
      <c r="A7" s="2">
        <f>IF(B7="","",ROW()-1)</f>
        <v/>
      </c>
      <c r="B7" s="3" t="n"/>
      <c r="C7" s="3" t="n"/>
      <c r="D7" s="4" t="n"/>
      <c r="E7" s="3" t="n"/>
      <c r="F7" s="3" t="n"/>
      <c r="G7" s="3" t="n"/>
      <c r="H7" s="3" t="n"/>
    </row>
    <row r="8">
      <c r="A8" s="2">
        <f>IF(B8="","",ROW()-1)</f>
        <v/>
      </c>
      <c r="B8" s="3" t="n"/>
      <c r="C8" s="3" t="n"/>
      <c r="D8" s="4" t="n"/>
      <c r="E8" s="3" t="n"/>
      <c r="F8" s="3" t="n"/>
      <c r="G8" s="3" t="n"/>
      <c r="H8" s="3" t="n"/>
    </row>
    <row r="9">
      <c r="A9" s="2">
        <f>IF(B9="","",ROW()-1)</f>
        <v/>
      </c>
      <c r="B9" s="3" t="n"/>
      <c r="C9" s="3" t="n"/>
      <c r="D9" s="4" t="n"/>
      <c r="E9" s="3" t="n"/>
      <c r="F9" s="3" t="n"/>
      <c r="G9" s="3" t="n"/>
      <c r="H9" s="3" t="n"/>
    </row>
    <row r="10">
      <c r="A10" s="2">
        <f>IF(B10="","",ROW()-1)</f>
        <v/>
      </c>
      <c r="B10" s="3" t="n"/>
      <c r="C10" s="3" t="n"/>
      <c r="D10" s="4" t="n"/>
      <c r="E10" s="3" t="n"/>
      <c r="F10" s="3" t="n"/>
      <c r="G10" s="3" t="n"/>
      <c r="H10" s="3" t="n"/>
    </row>
    <row r="11">
      <c r="A11" s="2">
        <f>IF(B11="","",ROW()-1)</f>
        <v/>
      </c>
      <c r="B11" s="3" t="n"/>
      <c r="C11" s="3" t="n"/>
      <c r="D11" s="4" t="n"/>
      <c r="E11" s="3" t="n"/>
      <c r="F11" s="3" t="n"/>
      <c r="G11" s="3" t="n"/>
      <c r="H11" s="3" t="n"/>
    </row>
    <row r="12">
      <c r="A12" s="2">
        <f>IF(B12="","",ROW()-1)</f>
        <v/>
      </c>
      <c r="B12" s="3" t="n"/>
      <c r="C12" s="3" t="n"/>
      <c r="D12" s="4" t="n"/>
      <c r="E12" s="3" t="n"/>
      <c r="F12" s="3" t="n"/>
      <c r="G12" s="3" t="n"/>
      <c r="H12" s="3" t="n"/>
    </row>
    <row r="13">
      <c r="A13" s="2">
        <f>IF(B13="","",ROW()-1)</f>
        <v/>
      </c>
      <c r="B13" s="3" t="n"/>
      <c r="C13" s="3" t="n"/>
      <c r="D13" s="4" t="n"/>
      <c r="E13" s="3" t="n"/>
      <c r="F13" s="3" t="n"/>
      <c r="G13" s="3" t="n"/>
      <c r="H13" s="3" t="n"/>
    </row>
    <row r="14">
      <c r="A14" s="2">
        <f>IF(B14="","",ROW()-1)</f>
        <v/>
      </c>
      <c r="B14" s="3" t="n"/>
      <c r="C14" s="3" t="n"/>
      <c r="D14" s="4" t="n"/>
      <c r="E14" s="3" t="n"/>
      <c r="F14" s="3" t="n"/>
      <c r="G14" s="3" t="n"/>
      <c r="H14" s="3" t="n"/>
    </row>
    <row r="15">
      <c r="A15" s="2">
        <f>IF(B15="","",ROW()-1)</f>
        <v/>
      </c>
      <c r="B15" s="3" t="n"/>
      <c r="C15" s="3" t="n"/>
      <c r="D15" s="4" t="n"/>
      <c r="E15" s="3" t="n"/>
      <c r="F15" s="3" t="n"/>
      <c r="G15" s="3" t="n"/>
      <c r="H15" s="3" t="n"/>
    </row>
    <row r="16">
      <c r="A16" s="2">
        <f>IF(B16="","",ROW()-1)</f>
        <v/>
      </c>
      <c r="B16" s="3" t="n"/>
      <c r="C16" s="3" t="n"/>
      <c r="D16" s="4" t="n"/>
      <c r="E16" s="3" t="n"/>
      <c r="F16" s="3" t="n"/>
      <c r="G16" s="3" t="n"/>
      <c r="H16" s="3" t="n"/>
    </row>
    <row r="17">
      <c r="A17" s="2">
        <f>IF(B17="","",ROW()-1)</f>
        <v/>
      </c>
      <c r="B17" s="3" t="n"/>
      <c r="C17" s="3" t="n"/>
      <c r="D17" s="4" t="n"/>
      <c r="E17" s="3" t="n"/>
      <c r="F17" s="3" t="n"/>
      <c r="G17" s="3" t="n"/>
      <c r="H17" s="3" t="n"/>
    </row>
    <row r="18">
      <c r="A18" s="2">
        <f>IF(B18="","",ROW()-1)</f>
        <v/>
      </c>
      <c r="B18" s="3" t="n"/>
      <c r="C18" s="3" t="n"/>
      <c r="D18" s="4" t="n"/>
      <c r="E18" s="3" t="n"/>
      <c r="F18" s="3" t="n"/>
      <c r="G18" s="3" t="n"/>
      <c r="H18" s="3" t="n"/>
    </row>
    <row r="19">
      <c r="A19" s="2">
        <f>IF(B19="","",ROW()-1)</f>
        <v/>
      </c>
      <c r="B19" s="3" t="n"/>
      <c r="C19" s="3" t="n"/>
      <c r="D19" s="4" t="n"/>
      <c r="E19" s="3" t="n"/>
      <c r="F19" s="3" t="n"/>
      <c r="G19" s="3" t="n"/>
      <c r="H19" s="3" t="n"/>
    </row>
    <row r="20">
      <c r="A20" s="2">
        <f>IF(B20="","",ROW()-1)</f>
        <v/>
      </c>
      <c r="B20" s="3" t="n"/>
      <c r="C20" s="3" t="n"/>
      <c r="D20" s="4" t="n"/>
      <c r="E20" s="3" t="n"/>
      <c r="F20" s="3" t="n"/>
      <c r="G20" s="3" t="n"/>
      <c r="H20" s="3" t="n"/>
    </row>
    <row r="21">
      <c r="A21" s="2">
        <f>IF(B21="","",ROW()-1)</f>
        <v/>
      </c>
      <c r="B21" s="3" t="n"/>
      <c r="C21" s="3" t="n"/>
      <c r="D21" s="4" t="n"/>
      <c r="E21" s="3" t="n"/>
      <c r="F21" s="3" t="n"/>
      <c r="G21" s="3" t="n"/>
      <c r="H21" s="3" t="n"/>
    </row>
    <row r="22">
      <c r="A22" s="2">
        <f>IF(B22="","",ROW()-1)</f>
        <v/>
      </c>
      <c r="B22" s="3" t="n"/>
      <c r="C22" s="3" t="n"/>
      <c r="D22" s="4" t="n"/>
      <c r="E22" s="3" t="n"/>
      <c r="F22" s="3" t="n"/>
      <c r="G22" s="3" t="n"/>
      <c r="H22" s="3" t="n"/>
    </row>
    <row r="23">
      <c r="A23" s="2">
        <f>IF(B23="","",ROW()-1)</f>
        <v/>
      </c>
      <c r="B23" s="3" t="n"/>
      <c r="C23" s="3" t="n"/>
      <c r="D23" s="4" t="n"/>
      <c r="E23" s="3" t="n"/>
      <c r="F23" s="3" t="n"/>
      <c r="G23" s="3" t="n"/>
      <c r="H23" s="3" t="n"/>
    </row>
    <row r="24">
      <c r="A24" s="2">
        <f>IF(B24="","",ROW()-1)</f>
        <v/>
      </c>
      <c r="B24" s="3" t="n"/>
      <c r="C24" s="3" t="n"/>
      <c r="D24" s="4" t="n"/>
      <c r="E24" s="3" t="n"/>
      <c r="F24" s="3" t="n"/>
      <c r="G24" s="3" t="n"/>
      <c r="H24" s="3" t="n"/>
    </row>
    <row r="25">
      <c r="A25" s="2">
        <f>IF(B25="","",ROW()-1)</f>
        <v/>
      </c>
      <c r="B25" s="3" t="n"/>
      <c r="C25" s="3" t="n"/>
      <c r="D25" s="4" t="n"/>
      <c r="E25" s="3" t="n"/>
      <c r="F25" s="3" t="n"/>
      <c r="G25" s="3" t="n"/>
      <c r="H25" s="3" t="n"/>
    </row>
    <row r="26">
      <c r="A26" s="2">
        <f>IF(B26="","",ROW()-1)</f>
        <v/>
      </c>
      <c r="B26" s="3" t="n"/>
      <c r="C26" s="3" t="n"/>
      <c r="D26" s="4" t="n"/>
      <c r="E26" s="3" t="n"/>
      <c r="F26" s="3" t="n"/>
      <c r="G26" s="3" t="n"/>
      <c r="H26" s="3" t="n"/>
    </row>
    <row r="27">
      <c r="A27" s="2">
        <f>IF(B27="","",ROW()-1)</f>
        <v/>
      </c>
      <c r="B27" s="3" t="n"/>
      <c r="C27" s="3" t="n"/>
      <c r="D27" s="4" t="n"/>
      <c r="E27" s="3" t="n"/>
      <c r="F27" s="3" t="n"/>
      <c r="G27" s="3" t="n"/>
      <c r="H27" s="3" t="n"/>
    </row>
    <row r="28">
      <c r="A28" s="2">
        <f>IF(B28="","",ROW()-1)</f>
        <v/>
      </c>
      <c r="B28" s="3" t="n"/>
      <c r="C28" s="3" t="n"/>
      <c r="D28" s="4" t="n"/>
      <c r="E28" s="3" t="n"/>
      <c r="F28" s="3" t="n"/>
      <c r="G28" s="3" t="n"/>
      <c r="H28" s="3" t="n"/>
    </row>
    <row r="29">
      <c r="A29" s="2">
        <f>IF(B29="","",ROW()-1)</f>
        <v/>
      </c>
      <c r="B29" s="3" t="n"/>
      <c r="C29" s="3" t="n"/>
      <c r="D29" s="4" t="n"/>
      <c r="E29" s="3" t="n"/>
      <c r="F29" s="3" t="n"/>
      <c r="G29" s="3" t="n"/>
      <c r="H29" s="3" t="n"/>
    </row>
    <row r="30">
      <c r="A30" s="2">
        <f>IF(B30="","",ROW()-1)</f>
        <v/>
      </c>
      <c r="B30" s="3" t="n"/>
      <c r="C30" s="3" t="n"/>
      <c r="D30" s="4" t="n"/>
      <c r="E30" s="3" t="n"/>
      <c r="F30" s="3" t="n"/>
      <c r="G30" s="3" t="n"/>
      <c r="H30" s="3" t="n"/>
    </row>
    <row r="31">
      <c r="A31" s="2">
        <f>IF(B31="","",ROW()-1)</f>
        <v/>
      </c>
      <c r="B31" s="3" t="n"/>
      <c r="C31" s="3" t="n"/>
      <c r="D31" s="4" t="n"/>
      <c r="E31" s="3" t="n"/>
      <c r="F31" s="3" t="n"/>
      <c r="G31" s="3" t="n"/>
      <c r="H31" s="3" t="n"/>
    </row>
    <row r="32">
      <c r="A32" s="2">
        <f>IF(B32="","",ROW()-1)</f>
        <v/>
      </c>
      <c r="B32" s="3" t="n"/>
      <c r="C32" s="3" t="n"/>
      <c r="D32" s="4" t="n"/>
      <c r="E32" s="3" t="n"/>
      <c r="F32" s="3" t="n"/>
      <c r="G32" s="3" t="n"/>
      <c r="H32" s="3" t="n"/>
    </row>
    <row r="33">
      <c r="A33" s="2">
        <f>IF(B33="","",ROW()-1)</f>
        <v/>
      </c>
      <c r="B33" s="3" t="n"/>
      <c r="C33" s="3" t="n"/>
      <c r="D33" s="4" t="n"/>
      <c r="E33" s="3" t="n"/>
      <c r="F33" s="3" t="n"/>
      <c r="G33" s="3" t="n"/>
      <c r="H33" s="3" t="n"/>
    </row>
    <row r="34">
      <c r="A34" s="2">
        <f>IF(B34="","",ROW()-1)</f>
        <v/>
      </c>
      <c r="B34" s="3" t="n"/>
      <c r="C34" s="3" t="n"/>
      <c r="D34" s="4" t="n"/>
      <c r="E34" s="3" t="n"/>
      <c r="F34" s="3" t="n"/>
      <c r="G34" s="3" t="n"/>
      <c r="H34" s="3" t="n"/>
    </row>
    <row r="35">
      <c r="A35" s="2">
        <f>IF(B35="","",ROW()-1)</f>
        <v/>
      </c>
      <c r="B35" s="3" t="n"/>
      <c r="C35" s="3" t="n"/>
      <c r="D35" s="4" t="n"/>
      <c r="E35" s="3" t="n"/>
      <c r="F35" s="3" t="n"/>
      <c r="G35" s="3" t="n"/>
      <c r="H35" s="3" t="n"/>
    </row>
    <row r="36">
      <c r="A36" s="2">
        <f>IF(B36="","",ROW()-1)</f>
        <v/>
      </c>
      <c r="B36" s="3" t="n"/>
      <c r="C36" s="3" t="n"/>
      <c r="D36" s="4" t="n"/>
      <c r="E36" s="3" t="n"/>
      <c r="F36" s="3" t="n"/>
      <c r="G36" s="3" t="n"/>
      <c r="H36" s="3" t="n"/>
    </row>
    <row r="37">
      <c r="A37" s="2">
        <f>IF(B37="","",ROW()-1)</f>
        <v/>
      </c>
      <c r="B37" s="3" t="n"/>
      <c r="C37" s="3" t="n"/>
      <c r="D37" s="4" t="n"/>
      <c r="E37" s="3" t="n"/>
      <c r="F37" s="3" t="n"/>
      <c r="G37" s="3" t="n"/>
      <c r="H37" s="3" t="n"/>
    </row>
    <row r="38">
      <c r="A38" s="2">
        <f>IF(B38="","",ROW()-1)</f>
        <v/>
      </c>
      <c r="B38" s="3" t="n"/>
      <c r="C38" s="3" t="n"/>
      <c r="D38" s="4" t="n"/>
      <c r="E38" s="3" t="n"/>
      <c r="F38" s="3" t="n"/>
      <c r="G38" s="3" t="n"/>
      <c r="H38" s="3" t="n"/>
    </row>
    <row r="39">
      <c r="A39" s="2">
        <f>IF(B39="","",ROW()-1)</f>
        <v/>
      </c>
      <c r="B39" s="3" t="n"/>
      <c r="C39" s="3" t="n"/>
      <c r="D39" s="4" t="n"/>
      <c r="E39" s="3" t="n"/>
      <c r="F39" s="3" t="n"/>
      <c r="G39" s="3" t="n"/>
      <c r="H39" s="3" t="n"/>
    </row>
    <row r="40">
      <c r="A40" s="2">
        <f>IF(B40="","",ROW()-1)</f>
        <v/>
      </c>
      <c r="B40" s="3" t="n"/>
      <c r="C40" s="3" t="n"/>
      <c r="D40" s="4" t="n"/>
      <c r="E40" s="3" t="n"/>
      <c r="F40" s="3" t="n"/>
      <c r="G40" s="3" t="n"/>
      <c r="H40" s="3" t="n"/>
    </row>
    <row r="41">
      <c r="A41" s="2">
        <f>IF(B41="","",ROW()-1)</f>
        <v/>
      </c>
      <c r="B41" s="3" t="n"/>
      <c r="C41" s="3" t="n"/>
      <c r="D41" s="4" t="n"/>
      <c r="E41" s="3" t="n"/>
      <c r="F41" s="3" t="n"/>
      <c r="G41" s="3" t="n"/>
      <c r="H41" s="3" t="n"/>
    </row>
  </sheetData>
  <autoFilter ref="A1:H4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115"/>
  <sheetViews>
    <sheetView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36" customWidth="1" min="1" max="1"/>
    <col width="18" customWidth="1" min="2" max="2"/>
    <col width="30" customWidth="1" min="3" max="3"/>
    <col width="17" customWidth="1" min="8" max="8"/>
    <col width="17" customWidth="1" min="9" max="9"/>
    <col width="17" customWidth="1" min="10" max="10"/>
    <col width="17" customWidth="1" min="11" max="11"/>
    <col width="17" customWidth="1" min="12" max="12"/>
    <col width="17" customWidth="1" min="13" max="13"/>
    <col width="17" customWidth="1" min="14" max="14"/>
    <col width="17" customWidth="1" min="15" max="15"/>
    <col width="17" customWidth="1" min="16" max="16"/>
    <col width="17" customWidth="1" min="17" max="17"/>
    <col width="17" customWidth="1" min="18" max="18"/>
  </cols>
  <sheetData>
    <row r="1">
      <c r="A1" s="8" t="inlineStr">
        <is>
          <t>КОНТРОЛЬ — всё считается формулами. Заполняются только жёлтые ячейки B2 и B3.</t>
        </is>
      </c>
    </row>
    <row r="2">
      <c r="A2" s="9" t="inlineStr">
        <is>
          <t>Отчётный период (ГГГГ-ММ)</t>
        </is>
      </c>
      <c r="B2" s="3" t="n"/>
      <c r="C2" s="10" t="inlineStr">
        <is>
          <t>⟨УТОЧНИТЬ: отчётный месяц⟩</t>
        </is>
      </c>
    </row>
    <row r="3">
      <c r="A3" s="9" t="inlineStr">
        <is>
          <t>Допуск по умолчанию, % (число: 5 = 5%)</t>
        </is>
      </c>
      <c r="B3" s="3" t="n"/>
      <c r="C3" s="10" t="inlineStr">
        <is>
          <t>⟨УТОЧНИТЬ: допустимое отклонение⟩</t>
        </is>
      </c>
    </row>
    <row r="5">
      <c r="A5" s="8" t="inlineStr">
        <is>
          <t>СВОДКА ЗА ПЕРИОД</t>
        </is>
      </c>
    </row>
    <row r="6">
      <c r="A6" s="9" t="inlineStr">
        <is>
          <t>Строк в реестре (всего заполнено)</t>
        </is>
      </c>
      <c r="B6" s="11">
        <f>COUNTA('Реестр'!$B$2:$B$101)</f>
        <v/>
      </c>
    </row>
    <row r="7">
      <c r="A7" s="9" t="inlineStr">
        <is>
          <t>Счетов за отчётный период</t>
        </is>
      </c>
      <c r="B7" s="11">
        <f>IF($B$2="","⟨задайте период в B2⟩",COUNTIFS('Реестр'!$D$2:$D$101,$B$2))</f>
        <v/>
      </c>
    </row>
    <row r="8">
      <c r="A8" s="9" t="inlineStr">
        <is>
          <t>Сумма без НДС за период</t>
        </is>
      </c>
      <c r="B8" s="12">
        <f>IF($B$2="","",SUMIFS('Реестр'!$F$2:$F$101,'Реестр'!$D$2:$D$101,$B$2))</f>
        <v/>
      </c>
    </row>
    <row r="9">
      <c r="A9" s="9" t="inlineStr">
        <is>
          <t>НДС за период</t>
        </is>
      </c>
      <c r="B9" s="12">
        <f>IF($B$2="","",SUMIFS('Реестр'!$G$2:$G$101,'Реестр'!$D$2:$D$101,$B$2))</f>
        <v/>
      </c>
    </row>
    <row r="10">
      <c r="A10" s="9" t="inlineStr">
        <is>
          <t>ИТОГО за период</t>
        </is>
      </c>
      <c r="B10" s="12">
        <f>IF($B$2="","",SUMIFS('Реестр'!$H$2:$H$101,'Реестр'!$D$2:$D$101,$B$2))</f>
        <v/>
      </c>
    </row>
    <row r="11">
      <c r="A11" s="9" t="inlineStr">
        <is>
          <t>Дублей по № счёта (строк)</t>
        </is>
      </c>
      <c r="B11" s="11">
        <f>COUNTIF($F$16:$F$115,"ДУБЛЬ")</f>
        <v/>
      </c>
    </row>
    <row r="12">
      <c r="A12" s="9" t="inlineStr">
        <is>
          <t>Не получено за период (позиций)</t>
        </is>
      </c>
      <c r="B12" s="11">
        <f>COUNTIF($L$16:$L$55,"НЕТ СЧЁТА")</f>
        <v/>
      </c>
    </row>
    <row r="13">
      <c r="A13" s="9" t="inlineStr">
        <is>
          <t>Отклонений сверх допуска (позиций)</t>
        </is>
      </c>
      <c r="B13" s="11">
        <f>COUNTIF($R$16:$R$55,"ОТКЛОНЕНИЕ")</f>
        <v/>
      </c>
    </row>
    <row r="14">
      <c r="A14" s="8" t="inlineStr">
        <is>
          <t>1) ДУБЛИ ПО № СЧЁТА (один и тот же номер у одного поставщика)</t>
        </is>
      </c>
      <c r="H14" s="8" t="inlineStr">
        <is>
          <t>2) ОТСУТСТВУЮЩИЕ ЗА ПЕРИОД   |   3) ОТКЛОНЕНИЕ ОТ ОЖИДАЕМОЙ СУММЫ</t>
        </is>
      </c>
    </row>
    <row r="15">
      <c r="A15" s="13" t="inlineStr">
        <is>
          <t>Строка реестра</t>
        </is>
      </c>
      <c r="B15" s="13" t="inlineStr">
        <is>
          <t>№ счёта</t>
        </is>
      </c>
      <c r="C15" s="13" t="inlineStr">
        <is>
          <t>Поставщик</t>
        </is>
      </c>
      <c r="D15" s="13" t="inlineStr">
        <is>
          <t>Период</t>
        </is>
      </c>
      <c r="E15" s="13" t="inlineStr">
        <is>
          <t>Вхождений</t>
        </is>
      </c>
      <c r="F15" s="13" t="inlineStr">
        <is>
          <t>Флаг</t>
        </is>
      </c>
      <c r="H15" s="13" t="inlineStr">
        <is>
          <t>Поставщик</t>
        </is>
      </c>
      <c r="I15" s="13" t="inlineStr">
        <is>
          <t>Услуга</t>
        </is>
      </c>
      <c r="J15" s="13" t="inlineStr">
        <is>
          <t>Период контроля</t>
        </is>
      </c>
      <c r="K15" s="13" t="inlineStr">
        <is>
          <t>Найдено счетов</t>
        </is>
      </c>
      <c r="L15" s="13" t="inlineStr">
        <is>
          <t>Флаг наличия</t>
        </is>
      </c>
      <c r="M15" s="13" t="inlineStr">
        <is>
          <t>Ожидаемая сумма</t>
        </is>
      </c>
      <c r="N15" s="13" t="inlineStr">
        <is>
          <t>Фактическая сумма</t>
        </is>
      </c>
      <c r="O15" s="13" t="inlineStr">
        <is>
          <t>Отклонение, сумма</t>
        </is>
      </c>
      <c r="P15" s="13" t="inlineStr">
        <is>
          <t>Отклонение, %</t>
        </is>
      </c>
      <c r="Q15" s="13" t="inlineStr">
        <is>
          <t>Допуск, %</t>
        </is>
      </c>
      <c r="R15" s="13" t="inlineStr">
        <is>
          <t>Флаг отклонения</t>
        </is>
      </c>
    </row>
    <row r="16">
      <c r="A16" s="2">
        <f>IF($B16="","",2)</f>
        <v/>
      </c>
      <c r="B16" s="2">
        <f>IF('Реестр'!E2="","",'Реестр'!E2)</f>
        <v/>
      </c>
      <c r="C16" s="2">
        <f>IF('Реестр'!B2="","",'Реестр'!B2)</f>
        <v/>
      </c>
      <c r="D16" s="2">
        <f>IF('Реестр'!D2="","",'Реестр'!D2)</f>
        <v/>
      </c>
      <c r="E16" s="2">
        <f>IF($B16="","",COUNTIFS('Реестр'!$E$2:$E$101,$B16,'Реестр'!$B$2:$B$101,$C16))</f>
        <v/>
      </c>
      <c r="F16" s="2">
        <f>IF($B16="","",IF($E16&gt;1,"ДУБЛЬ","ок"))</f>
        <v/>
      </c>
      <c r="H16" s="2">
        <f>IF('Ожидания'!B2="","",'Ожидания'!B2)</f>
        <v/>
      </c>
      <c r="I16" s="2">
        <f>IF('Ожидания'!C2="","",'Ожидания'!C2)</f>
        <v/>
      </c>
      <c r="J16" s="2">
        <f>IF($H16="","",IF($B$2="","⟨период не задан⟩",$B$2))</f>
        <v/>
      </c>
      <c r="K16" s="2">
        <f>IF(OR($H16="",$B$2=""),"",COUNTIFS('Реестр'!$B$2:$B$101,$H16,'Реестр'!$C$2:$C$101,$I16,'Реестр'!$D$2:$D$101,$B$2))</f>
        <v/>
      </c>
      <c r="L16" s="2">
        <f>IF($H16="","",IF($B$2="","⟨период не задан⟩",IF($K16=0,"НЕТ СЧЁТА","ок")))</f>
        <v/>
      </c>
      <c r="M16" s="5">
        <f>IF($H16="","",IF('Ожидания'!D2="","⟨УТОЧНИТЬ: ожидаемая сумма⟩",'Ожидания'!D2))</f>
        <v/>
      </c>
      <c r="N16" s="5">
        <f>IF(OR($H16="",$B$2=""),"",SUMIFS('Реестр'!$H$2:$H$101,'Реестр'!$B$2:$B$101,$H16,'Реестр'!$C$2:$C$101,$I16,'Реестр'!$D$2:$D$101,$B$2))</f>
        <v/>
      </c>
      <c r="O16" s="5">
        <f>IF(OR($K16="",$K16=0,NOT(ISNUMBER($M16)),NOT(ISNUMBER($N16))),"",ROUND($N16-$M16,2))</f>
        <v/>
      </c>
      <c r="P16" s="14">
        <f>IF(OR(NOT(ISNUMBER($O16)),$M16=0),"",$O16/$M16)</f>
        <v/>
      </c>
      <c r="Q16" s="2">
        <f>IF($H16="","",IF('Ожидания'!E2="",IF($B$3="","⟨УТОЧНИТЬ: допуск⟩",$B$3),'Ожидания'!E2))</f>
        <v/>
      </c>
      <c r="R16" s="2">
        <f>IF(OR(NOT(ISNUMBER($P16)),NOT(ISNUMBER($Q16))),"—",IF(ABS($P16)&gt;$Q16/100,"ОТКЛОНЕНИЕ","ок"))</f>
        <v/>
      </c>
    </row>
    <row r="17">
      <c r="A17" s="2">
        <f>IF($B17="","",3)</f>
        <v/>
      </c>
      <c r="B17" s="2">
        <f>IF('Реестр'!E3="","",'Реестр'!E3)</f>
        <v/>
      </c>
      <c r="C17" s="2">
        <f>IF('Реестр'!B3="","",'Реестр'!B3)</f>
        <v/>
      </c>
      <c r="D17" s="2">
        <f>IF('Реестр'!D3="","",'Реестр'!D3)</f>
        <v/>
      </c>
      <c r="E17" s="2">
        <f>IF($B17="","",COUNTIFS('Реестр'!$E$2:$E$101,$B17,'Реестр'!$B$2:$B$101,$C17))</f>
        <v/>
      </c>
      <c r="F17" s="2">
        <f>IF($B17="","",IF($E17&gt;1,"ДУБЛЬ","ок"))</f>
        <v/>
      </c>
      <c r="H17" s="2">
        <f>IF('Ожидания'!B3="","",'Ожидания'!B3)</f>
        <v/>
      </c>
      <c r="I17" s="2">
        <f>IF('Ожидания'!C3="","",'Ожидания'!C3)</f>
        <v/>
      </c>
      <c r="J17" s="2">
        <f>IF($H17="","",IF($B$2="","⟨период не задан⟩",$B$2))</f>
        <v/>
      </c>
      <c r="K17" s="2">
        <f>IF(OR($H17="",$B$2=""),"",COUNTIFS('Реестр'!$B$2:$B$101,$H17,'Реестр'!$C$2:$C$101,$I17,'Реестр'!$D$2:$D$101,$B$2))</f>
        <v/>
      </c>
      <c r="L17" s="2">
        <f>IF($H17="","",IF($B$2="","⟨период не задан⟩",IF($K17=0,"НЕТ СЧЁТА","ок")))</f>
        <v/>
      </c>
      <c r="M17" s="5">
        <f>IF($H17="","",IF('Ожидания'!D3="","⟨УТОЧНИТЬ: ожидаемая сумма⟩",'Ожидания'!D3))</f>
        <v/>
      </c>
      <c r="N17" s="5">
        <f>IF(OR($H17="",$B$2=""),"",SUMIFS('Реестр'!$H$2:$H$101,'Реестр'!$B$2:$B$101,$H17,'Реестр'!$C$2:$C$101,$I17,'Реестр'!$D$2:$D$101,$B$2))</f>
        <v/>
      </c>
      <c r="O17" s="5">
        <f>IF(OR($K17="",$K17=0,NOT(ISNUMBER($M17)),NOT(ISNUMBER($N17))),"",ROUND($N17-$M17,2))</f>
        <v/>
      </c>
      <c r="P17" s="14">
        <f>IF(OR(NOT(ISNUMBER($O17)),$M17=0),"",$O17/$M17)</f>
        <v/>
      </c>
      <c r="Q17" s="2">
        <f>IF($H17="","",IF('Ожидания'!E3="",IF($B$3="","⟨УТОЧНИТЬ: допуск⟩",$B$3),'Ожидания'!E3))</f>
        <v/>
      </c>
      <c r="R17" s="2">
        <f>IF(OR(NOT(ISNUMBER($P17)),NOT(ISNUMBER($Q17))),"—",IF(ABS($P17)&gt;$Q17/100,"ОТКЛОНЕНИЕ","ок"))</f>
        <v/>
      </c>
    </row>
    <row r="18">
      <c r="A18" s="2">
        <f>IF($B18="","",4)</f>
        <v/>
      </c>
      <c r="B18" s="2">
        <f>IF('Реестр'!E4="","",'Реестр'!E4)</f>
        <v/>
      </c>
      <c r="C18" s="2">
        <f>IF('Реестр'!B4="","",'Реестр'!B4)</f>
        <v/>
      </c>
      <c r="D18" s="2">
        <f>IF('Реестр'!D4="","",'Реестр'!D4)</f>
        <v/>
      </c>
      <c r="E18" s="2">
        <f>IF($B18="","",COUNTIFS('Реестр'!$E$2:$E$101,$B18,'Реестр'!$B$2:$B$101,$C18))</f>
        <v/>
      </c>
      <c r="F18" s="2">
        <f>IF($B18="","",IF($E18&gt;1,"ДУБЛЬ","ок"))</f>
        <v/>
      </c>
      <c r="H18" s="2">
        <f>IF('Ожидания'!B4="","",'Ожидания'!B4)</f>
        <v/>
      </c>
      <c r="I18" s="2">
        <f>IF('Ожидания'!C4="","",'Ожидания'!C4)</f>
        <v/>
      </c>
      <c r="J18" s="2">
        <f>IF($H18="","",IF($B$2="","⟨период не задан⟩",$B$2))</f>
        <v/>
      </c>
      <c r="K18" s="2">
        <f>IF(OR($H18="",$B$2=""),"",COUNTIFS('Реестр'!$B$2:$B$101,$H18,'Реестр'!$C$2:$C$101,$I18,'Реестр'!$D$2:$D$101,$B$2))</f>
        <v/>
      </c>
      <c r="L18" s="2">
        <f>IF($H18="","",IF($B$2="","⟨период не задан⟩",IF($K18=0,"НЕТ СЧЁТА","ок")))</f>
        <v/>
      </c>
      <c r="M18" s="5">
        <f>IF($H18="","",IF('Ожидания'!D4="","⟨УТОЧНИТЬ: ожидаемая сумма⟩",'Ожидания'!D4))</f>
        <v/>
      </c>
      <c r="N18" s="5">
        <f>IF(OR($H18="",$B$2=""),"",SUMIFS('Реестр'!$H$2:$H$101,'Реестр'!$B$2:$B$101,$H18,'Реестр'!$C$2:$C$101,$I18,'Реестр'!$D$2:$D$101,$B$2))</f>
        <v/>
      </c>
      <c r="O18" s="5">
        <f>IF(OR($K18="",$K18=0,NOT(ISNUMBER($M18)),NOT(ISNUMBER($N18))),"",ROUND($N18-$M18,2))</f>
        <v/>
      </c>
      <c r="P18" s="14">
        <f>IF(OR(NOT(ISNUMBER($O18)),$M18=0),"",$O18/$M18)</f>
        <v/>
      </c>
      <c r="Q18" s="2">
        <f>IF($H18="","",IF('Ожидания'!E4="",IF($B$3="","⟨УТОЧНИТЬ: допуск⟩",$B$3),'Ожидания'!E4))</f>
        <v/>
      </c>
      <c r="R18" s="2">
        <f>IF(OR(NOT(ISNUMBER($P18)),NOT(ISNUMBER($Q18))),"—",IF(ABS($P18)&gt;$Q18/100,"ОТКЛОНЕНИЕ","ок"))</f>
        <v/>
      </c>
    </row>
    <row r="19">
      <c r="A19" s="2">
        <f>IF($B19="","",5)</f>
        <v/>
      </c>
      <c r="B19" s="2">
        <f>IF('Реестр'!E5="","",'Реестр'!E5)</f>
        <v/>
      </c>
      <c r="C19" s="2">
        <f>IF('Реестр'!B5="","",'Реестр'!B5)</f>
        <v/>
      </c>
      <c r="D19" s="2">
        <f>IF('Реестр'!D5="","",'Реестр'!D5)</f>
        <v/>
      </c>
      <c r="E19" s="2">
        <f>IF($B19="","",COUNTIFS('Реестр'!$E$2:$E$101,$B19,'Реестр'!$B$2:$B$101,$C19))</f>
        <v/>
      </c>
      <c r="F19" s="2">
        <f>IF($B19="","",IF($E19&gt;1,"ДУБЛЬ","ок"))</f>
        <v/>
      </c>
      <c r="H19" s="2">
        <f>IF('Ожидания'!B5="","",'Ожидания'!B5)</f>
        <v/>
      </c>
      <c r="I19" s="2">
        <f>IF('Ожидания'!C5="","",'Ожидания'!C5)</f>
        <v/>
      </c>
      <c r="J19" s="2">
        <f>IF($H19="","",IF($B$2="","⟨период не задан⟩",$B$2))</f>
        <v/>
      </c>
      <c r="K19" s="2">
        <f>IF(OR($H19="",$B$2=""),"",COUNTIFS('Реестр'!$B$2:$B$101,$H19,'Реестр'!$C$2:$C$101,$I19,'Реестр'!$D$2:$D$101,$B$2))</f>
        <v/>
      </c>
      <c r="L19" s="2">
        <f>IF($H19="","",IF($B$2="","⟨период не задан⟩",IF($K19=0,"НЕТ СЧЁТА","ок")))</f>
        <v/>
      </c>
      <c r="M19" s="5">
        <f>IF($H19="","",IF('Ожидания'!D5="","⟨УТОЧНИТЬ: ожидаемая сумма⟩",'Ожидания'!D5))</f>
        <v/>
      </c>
      <c r="N19" s="5">
        <f>IF(OR($H19="",$B$2=""),"",SUMIFS('Реестр'!$H$2:$H$101,'Реестр'!$B$2:$B$101,$H19,'Реестр'!$C$2:$C$101,$I19,'Реестр'!$D$2:$D$101,$B$2))</f>
        <v/>
      </c>
      <c r="O19" s="5">
        <f>IF(OR($K19="",$K19=0,NOT(ISNUMBER($M19)),NOT(ISNUMBER($N19))),"",ROUND($N19-$M19,2))</f>
        <v/>
      </c>
      <c r="P19" s="14">
        <f>IF(OR(NOT(ISNUMBER($O19)),$M19=0),"",$O19/$M19)</f>
        <v/>
      </c>
      <c r="Q19" s="2">
        <f>IF($H19="","",IF('Ожидания'!E5="",IF($B$3="","⟨УТОЧНИТЬ: допуск⟩",$B$3),'Ожидания'!E5))</f>
        <v/>
      </c>
      <c r="R19" s="2">
        <f>IF(OR(NOT(ISNUMBER($P19)),NOT(ISNUMBER($Q19))),"—",IF(ABS($P19)&gt;$Q19/100,"ОТКЛОНЕНИЕ","ок"))</f>
        <v/>
      </c>
    </row>
    <row r="20">
      <c r="A20" s="2">
        <f>IF($B20="","",6)</f>
        <v/>
      </c>
      <c r="B20" s="2">
        <f>IF('Реестр'!E6="","",'Реестр'!E6)</f>
        <v/>
      </c>
      <c r="C20" s="2">
        <f>IF('Реестр'!B6="","",'Реестр'!B6)</f>
        <v/>
      </c>
      <c r="D20" s="2">
        <f>IF('Реестр'!D6="","",'Реестр'!D6)</f>
        <v/>
      </c>
      <c r="E20" s="2">
        <f>IF($B20="","",COUNTIFS('Реестр'!$E$2:$E$101,$B20,'Реестр'!$B$2:$B$101,$C20))</f>
        <v/>
      </c>
      <c r="F20" s="2">
        <f>IF($B20="","",IF($E20&gt;1,"ДУБЛЬ","ок"))</f>
        <v/>
      </c>
      <c r="H20" s="2">
        <f>IF('Ожидания'!B6="","",'Ожидания'!B6)</f>
        <v/>
      </c>
      <c r="I20" s="2">
        <f>IF('Ожидания'!C6="","",'Ожидания'!C6)</f>
        <v/>
      </c>
      <c r="J20" s="2">
        <f>IF($H20="","",IF($B$2="","⟨период не задан⟩",$B$2))</f>
        <v/>
      </c>
      <c r="K20" s="2">
        <f>IF(OR($H20="",$B$2=""),"",COUNTIFS('Реестр'!$B$2:$B$101,$H20,'Реестр'!$C$2:$C$101,$I20,'Реестр'!$D$2:$D$101,$B$2))</f>
        <v/>
      </c>
      <c r="L20" s="2">
        <f>IF($H20="","",IF($B$2="","⟨период не задан⟩",IF($K20=0,"НЕТ СЧЁТА","ок")))</f>
        <v/>
      </c>
      <c r="M20" s="5">
        <f>IF($H20="","",IF('Ожидания'!D6="","⟨УТОЧНИТЬ: ожидаемая сумма⟩",'Ожидания'!D6))</f>
        <v/>
      </c>
      <c r="N20" s="5">
        <f>IF(OR($H20="",$B$2=""),"",SUMIFS('Реестр'!$H$2:$H$101,'Реестр'!$B$2:$B$101,$H20,'Реестр'!$C$2:$C$101,$I20,'Реестр'!$D$2:$D$101,$B$2))</f>
        <v/>
      </c>
      <c r="O20" s="5">
        <f>IF(OR($K20="",$K20=0,NOT(ISNUMBER($M20)),NOT(ISNUMBER($N20))),"",ROUND($N20-$M20,2))</f>
        <v/>
      </c>
      <c r="P20" s="14">
        <f>IF(OR(NOT(ISNUMBER($O20)),$M20=0),"",$O20/$M20)</f>
        <v/>
      </c>
      <c r="Q20" s="2">
        <f>IF($H20="","",IF('Ожидания'!E6="",IF($B$3="","⟨УТОЧНИТЬ: допуск⟩",$B$3),'Ожидания'!E6))</f>
        <v/>
      </c>
      <c r="R20" s="2">
        <f>IF(OR(NOT(ISNUMBER($P20)),NOT(ISNUMBER($Q20))),"—",IF(ABS($P20)&gt;$Q20/100,"ОТКЛОНЕНИЕ","ок"))</f>
        <v/>
      </c>
    </row>
    <row r="21">
      <c r="A21" s="2">
        <f>IF($B21="","",7)</f>
        <v/>
      </c>
      <c r="B21" s="2">
        <f>IF('Реестр'!E7="","",'Реестр'!E7)</f>
        <v/>
      </c>
      <c r="C21" s="2">
        <f>IF('Реестр'!B7="","",'Реестр'!B7)</f>
        <v/>
      </c>
      <c r="D21" s="2">
        <f>IF('Реестр'!D7="","",'Реестр'!D7)</f>
        <v/>
      </c>
      <c r="E21" s="2">
        <f>IF($B21="","",COUNTIFS('Реестр'!$E$2:$E$101,$B21,'Реестр'!$B$2:$B$101,$C21))</f>
        <v/>
      </c>
      <c r="F21" s="2">
        <f>IF($B21="","",IF($E21&gt;1,"ДУБЛЬ","ок"))</f>
        <v/>
      </c>
      <c r="H21" s="2">
        <f>IF('Ожидания'!B7="","",'Ожидания'!B7)</f>
        <v/>
      </c>
      <c r="I21" s="2">
        <f>IF('Ожидания'!C7="","",'Ожидания'!C7)</f>
        <v/>
      </c>
      <c r="J21" s="2">
        <f>IF($H21="","",IF($B$2="","⟨период не задан⟩",$B$2))</f>
        <v/>
      </c>
      <c r="K21" s="2">
        <f>IF(OR($H21="",$B$2=""),"",COUNTIFS('Реестр'!$B$2:$B$101,$H21,'Реестр'!$C$2:$C$101,$I21,'Реестр'!$D$2:$D$101,$B$2))</f>
        <v/>
      </c>
      <c r="L21" s="2">
        <f>IF($H21="","",IF($B$2="","⟨период не задан⟩",IF($K21=0,"НЕТ СЧЁТА","ок")))</f>
        <v/>
      </c>
      <c r="M21" s="5">
        <f>IF($H21="","",IF('Ожидания'!D7="","⟨УТОЧНИТЬ: ожидаемая сумма⟩",'Ожидания'!D7))</f>
        <v/>
      </c>
      <c r="N21" s="5">
        <f>IF(OR($H21="",$B$2=""),"",SUMIFS('Реестр'!$H$2:$H$101,'Реестр'!$B$2:$B$101,$H21,'Реестр'!$C$2:$C$101,$I21,'Реестр'!$D$2:$D$101,$B$2))</f>
        <v/>
      </c>
      <c r="O21" s="5">
        <f>IF(OR($K21="",$K21=0,NOT(ISNUMBER($M21)),NOT(ISNUMBER($N21))),"",ROUND($N21-$M21,2))</f>
        <v/>
      </c>
      <c r="P21" s="14">
        <f>IF(OR(NOT(ISNUMBER($O21)),$M21=0),"",$O21/$M21)</f>
        <v/>
      </c>
      <c r="Q21" s="2">
        <f>IF($H21="","",IF('Ожидания'!E7="",IF($B$3="","⟨УТОЧНИТЬ: допуск⟩",$B$3),'Ожидания'!E7))</f>
        <v/>
      </c>
      <c r="R21" s="2">
        <f>IF(OR(NOT(ISNUMBER($P21)),NOT(ISNUMBER($Q21))),"—",IF(ABS($P21)&gt;$Q21/100,"ОТКЛОНЕНИЕ","ок"))</f>
        <v/>
      </c>
    </row>
    <row r="22">
      <c r="A22" s="2">
        <f>IF($B22="","",8)</f>
        <v/>
      </c>
      <c r="B22" s="2">
        <f>IF('Реестр'!E8="","",'Реестр'!E8)</f>
        <v/>
      </c>
      <c r="C22" s="2">
        <f>IF('Реестр'!B8="","",'Реестр'!B8)</f>
        <v/>
      </c>
      <c r="D22" s="2">
        <f>IF('Реестр'!D8="","",'Реестр'!D8)</f>
        <v/>
      </c>
      <c r="E22" s="2">
        <f>IF($B22="","",COUNTIFS('Реестр'!$E$2:$E$101,$B22,'Реестр'!$B$2:$B$101,$C22))</f>
        <v/>
      </c>
      <c r="F22" s="2">
        <f>IF($B22="","",IF($E22&gt;1,"ДУБЛЬ","ок"))</f>
        <v/>
      </c>
      <c r="H22" s="2">
        <f>IF('Ожидания'!B8="","",'Ожидания'!B8)</f>
        <v/>
      </c>
      <c r="I22" s="2">
        <f>IF('Ожидания'!C8="","",'Ожидания'!C8)</f>
        <v/>
      </c>
      <c r="J22" s="2">
        <f>IF($H22="","",IF($B$2="","⟨период не задан⟩",$B$2))</f>
        <v/>
      </c>
      <c r="K22" s="2">
        <f>IF(OR($H22="",$B$2=""),"",COUNTIFS('Реестр'!$B$2:$B$101,$H22,'Реестр'!$C$2:$C$101,$I22,'Реестр'!$D$2:$D$101,$B$2))</f>
        <v/>
      </c>
      <c r="L22" s="2">
        <f>IF($H22="","",IF($B$2="","⟨период не задан⟩",IF($K22=0,"НЕТ СЧЁТА","ок")))</f>
        <v/>
      </c>
      <c r="M22" s="5">
        <f>IF($H22="","",IF('Ожидания'!D8="","⟨УТОЧНИТЬ: ожидаемая сумма⟩",'Ожидания'!D8))</f>
        <v/>
      </c>
      <c r="N22" s="5">
        <f>IF(OR($H22="",$B$2=""),"",SUMIFS('Реестр'!$H$2:$H$101,'Реестр'!$B$2:$B$101,$H22,'Реестр'!$C$2:$C$101,$I22,'Реестр'!$D$2:$D$101,$B$2))</f>
        <v/>
      </c>
      <c r="O22" s="5">
        <f>IF(OR($K22="",$K22=0,NOT(ISNUMBER($M22)),NOT(ISNUMBER($N22))),"",ROUND($N22-$M22,2))</f>
        <v/>
      </c>
      <c r="P22" s="14">
        <f>IF(OR(NOT(ISNUMBER($O22)),$M22=0),"",$O22/$M22)</f>
        <v/>
      </c>
      <c r="Q22" s="2">
        <f>IF($H22="","",IF('Ожидания'!E8="",IF($B$3="","⟨УТОЧНИТЬ: допуск⟩",$B$3),'Ожидания'!E8))</f>
        <v/>
      </c>
      <c r="R22" s="2">
        <f>IF(OR(NOT(ISNUMBER($P22)),NOT(ISNUMBER($Q22))),"—",IF(ABS($P22)&gt;$Q22/100,"ОТКЛОНЕНИЕ","ок"))</f>
        <v/>
      </c>
    </row>
    <row r="23">
      <c r="A23" s="2">
        <f>IF($B23="","",9)</f>
        <v/>
      </c>
      <c r="B23" s="2">
        <f>IF('Реестр'!E9="","",'Реестр'!E9)</f>
        <v/>
      </c>
      <c r="C23" s="2">
        <f>IF('Реестр'!B9="","",'Реестр'!B9)</f>
        <v/>
      </c>
      <c r="D23" s="2">
        <f>IF('Реестр'!D9="","",'Реестр'!D9)</f>
        <v/>
      </c>
      <c r="E23" s="2">
        <f>IF($B23="","",COUNTIFS('Реестр'!$E$2:$E$101,$B23,'Реестр'!$B$2:$B$101,$C23))</f>
        <v/>
      </c>
      <c r="F23" s="2">
        <f>IF($B23="","",IF($E23&gt;1,"ДУБЛЬ","ок"))</f>
        <v/>
      </c>
      <c r="H23" s="2">
        <f>IF('Ожидания'!B9="","",'Ожидания'!B9)</f>
        <v/>
      </c>
      <c r="I23" s="2">
        <f>IF('Ожидания'!C9="","",'Ожидания'!C9)</f>
        <v/>
      </c>
      <c r="J23" s="2">
        <f>IF($H23="","",IF($B$2="","⟨период не задан⟩",$B$2))</f>
        <v/>
      </c>
      <c r="K23" s="2">
        <f>IF(OR($H23="",$B$2=""),"",COUNTIFS('Реестр'!$B$2:$B$101,$H23,'Реестр'!$C$2:$C$101,$I23,'Реестр'!$D$2:$D$101,$B$2))</f>
        <v/>
      </c>
      <c r="L23" s="2">
        <f>IF($H23="","",IF($B$2="","⟨период не задан⟩",IF($K23=0,"НЕТ СЧЁТА","ок")))</f>
        <v/>
      </c>
      <c r="M23" s="5">
        <f>IF($H23="","",IF('Ожидания'!D9="","⟨УТОЧНИТЬ: ожидаемая сумма⟩",'Ожидания'!D9))</f>
        <v/>
      </c>
      <c r="N23" s="5">
        <f>IF(OR($H23="",$B$2=""),"",SUMIFS('Реестр'!$H$2:$H$101,'Реестр'!$B$2:$B$101,$H23,'Реестр'!$C$2:$C$101,$I23,'Реестр'!$D$2:$D$101,$B$2))</f>
        <v/>
      </c>
      <c r="O23" s="5">
        <f>IF(OR($K23="",$K23=0,NOT(ISNUMBER($M23)),NOT(ISNUMBER($N23))),"",ROUND($N23-$M23,2))</f>
        <v/>
      </c>
      <c r="P23" s="14">
        <f>IF(OR(NOT(ISNUMBER($O23)),$M23=0),"",$O23/$M23)</f>
        <v/>
      </c>
      <c r="Q23" s="2">
        <f>IF($H23="","",IF('Ожидания'!E9="",IF($B$3="","⟨УТОЧНИТЬ: допуск⟩",$B$3),'Ожидания'!E9))</f>
        <v/>
      </c>
      <c r="R23" s="2">
        <f>IF(OR(NOT(ISNUMBER($P23)),NOT(ISNUMBER($Q23))),"—",IF(ABS($P23)&gt;$Q23/100,"ОТКЛОНЕНИЕ","ок"))</f>
        <v/>
      </c>
    </row>
    <row r="24">
      <c r="A24" s="2">
        <f>IF($B24="","",10)</f>
        <v/>
      </c>
      <c r="B24" s="2">
        <f>IF('Реестр'!E10="","",'Реестр'!E10)</f>
        <v/>
      </c>
      <c r="C24" s="2">
        <f>IF('Реестр'!B10="","",'Реестр'!B10)</f>
        <v/>
      </c>
      <c r="D24" s="2">
        <f>IF('Реестр'!D10="","",'Реестр'!D10)</f>
        <v/>
      </c>
      <c r="E24" s="2">
        <f>IF($B24="","",COUNTIFS('Реестр'!$E$2:$E$101,$B24,'Реестр'!$B$2:$B$101,$C24))</f>
        <v/>
      </c>
      <c r="F24" s="2">
        <f>IF($B24="","",IF($E24&gt;1,"ДУБЛЬ","ок"))</f>
        <v/>
      </c>
      <c r="H24" s="2">
        <f>IF('Ожидания'!B10="","",'Ожидания'!B10)</f>
        <v/>
      </c>
      <c r="I24" s="2">
        <f>IF('Ожидания'!C10="","",'Ожидания'!C10)</f>
        <v/>
      </c>
      <c r="J24" s="2">
        <f>IF($H24="","",IF($B$2="","⟨период не задан⟩",$B$2))</f>
        <v/>
      </c>
      <c r="K24" s="2">
        <f>IF(OR($H24="",$B$2=""),"",COUNTIFS('Реестр'!$B$2:$B$101,$H24,'Реестр'!$C$2:$C$101,$I24,'Реестр'!$D$2:$D$101,$B$2))</f>
        <v/>
      </c>
      <c r="L24" s="2">
        <f>IF($H24="","",IF($B$2="","⟨период не задан⟩",IF($K24=0,"НЕТ СЧЁТА","ок")))</f>
        <v/>
      </c>
      <c r="M24" s="5">
        <f>IF($H24="","",IF('Ожидания'!D10="","⟨УТОЧНИТЬ: ожидаемая сумма⟩",'Ожидания'!D10))</f>
        <v/>
      </c>
      <c r="N24" s="5">
        <f>IF(OR($H24="",$B$2=""),"",SUMIFS('Реестр'!$H$2:$H$101,'Реестр'!$B$2:$B$101,$H24,'Реестр'!$C$2:$C$101,$I24,'Реестр'!$D$2:$D$101,$B$2))</f>
        <v/>
      </c>
      <c r="O24" s="5">
        <f>IF(OR($K24="",$K24=0,NOT(ISNUMBER($M24)),NOT(ISNUMBER($N24))),"",ROUND($N24-$M24,2))</f>
        <v/>
      </c>
      <c r="P24" s="14">
        <f>IF(OR(NOT(ISNUMBER($O24)),$M24=0),"",$O24/$M24)</f>
        <v/>
      </c>
      <c r="Q24" s="2">
        <f>IF($H24="","",IF('Ожидания'!E10="",IF($B$3="","⟨УТОЧНИТЬ: допуск⟩",$B$3),'Ожидания'!E10))</f>
        <v/>
      </c>
      <c r="R24" s="2">
        <f>IF(OR(NOT(ISNUMBER($P24)),NOT(ISNUMBER($Q24))),"—",IF(ABS($P24)&gt;$Q24/100,"ОТКЛОНЕНИЕ","ок"))</f>
        <v/>
      </c>
    </row>
    <row r="25">
      <c r="A25" s="2">
        <f>IF($B25="","",11)</f>
        <v/>
      </c>
      <c r="B25" s="2">
        <f>IF('Реестр'!E11="","",'Реестр'!E11)</f>
        <v/>
      </c>
      <c r="C25" s="2">
        <f>IF('Реестр'!B11="","",'Реестр'!B11)</f>
        <v/>
      </c>
      <c r="D25" s="2">
        <f>IF('Реестр'!D11="","",'Реестр'!D11)</f>
        <v/>
      </c>
      <c r="E25" s="2">
        <f>IF($B25="","",COUNTIFS('Реестр'!$E$2:$E$101,$B25,'Реестр'!$B$2:$B$101,$C25))</f>
        <v/>
      </c>
      <c r="F25" s="2">
        <f>IF($B25="","",IF($E25&gt;1,"ДУБЛЬ","ок"))</f>
        <v/>
      </c>
      <c r="H25" s="2">
        <f>IF('Ожидания'!B11="","",'Ожидания'!B11)</f>
        <v/>
      </c>
      <c r="I25" s="2">
        <f>IF('Ожидания'!C11="","",'Ожидания'!C11)</f>
        <v/>
      </c>
      <c r="J25" s="2">
        <f>IF($H25="","",IF($B$2="","⟨период не задан⟩",$B$2))</f>
        <v/>
      </c>
      <c r="K25" s="2">
        <f>IF(OR($H25="",$B$2=""),"",COUNTIFS('Реестр'!$B$2:$B$101,$H25,'Реестр'!$C$2:$C$101,$I25,'Реестр'!$D$2:$D$101,$B$2))</f>
        <v/>
      </c>
      <c r="L25" s="2">
        <f>IF($H25="","",IF($B$2="","⟨период не задан⟩",IF($K25=0,"НЕТ СЧЁТА","ок")))</f>
        <v/>
      </c>
      <c r="M25" s="5">
        <f>IF($H25="","",IF('Ожидания'!D11="","⟨УТОЧНИТЬ: ожидаемая сумма⟩",'Ожидания'!D11))</f>
        <v/>
      </c>
      <c r="N25" s="5">
        <f>IF(OR($H25="",$B$2=""),"",SUMIFS('Реестр'!$H$2:$H$101,'Реестр'!$B$2:$B$101,$H25,'Реестр'!$C$2:$C$101,$I25,'Реестр'!$D$2:$D$101,$B$2))</f>
        <v/>
      </c>
      <c r="O25" s="5">
        <f>IF(OR($K25="",$K25=0,NOT(ISNUMBER($M25)),NOT(ISNUMBER($N25))),"",ROUND($N25-$M25,2))</f>
        <v/>
      </c>
      <c r="P25" s="14">
        <f>IF(OR(NOT(ISNUMBER($O25)),$M25=0),"",$O25/$M25)</f>
        <v/>
      </c>
      <c r="Q25" s="2">
        <f>IF($H25="","",IF('Ожидания'!E11="",IF($B$3="","⟨УТОЧНИТЬ: допуск⟩",$B$3),'Ожидания'!E11))</f>
        <v/>
      </c>
      <c r="R25" s="2">
        <f>IF(OR(NOT(ISNUMBER($P25)),NOT(ISNUMBER($Q25))),"—",IF(ABS($P25)&gt;$Q25/100,"ОТКЛОНЕНИЕ","ок"))</f>
        <v/>
      </c>
    </row>
    <row r="26">
      <c r="A26" s="2">
        <f>IF($B26="","",12)</f>
        <v/>
      </c>
      <c r="B26" s="2">
        <f>IF('Реестр'!E12="","",'Реестр'!E12)</f>
        <v/>
      </c>
      <c r="C26" s="2">
        <f>IF('Реестр'!B12="","",'Реестр'!B12)</f>
        <v/>
      </c>
      <c r="D26" s="2">
        <f>IF('Реестр'!D12="","",'Реестр'!D12)</f>
        <v/>
      </c>
      <c r="E26" s="2">
        <f>IF($B26="","",COUNTIFS('Реестр'!$E$2:$E$101,$B26,'Реестр'!$B$2:$B$101,$C26))</f>
        <v/>
      </c>
      <c r="F26" s="2">
        <f>IF($B26="","",IF($E26&gt;1,"ДУБЛЬ","ок"))</f>
        <v/>
      </c>
      <c r="H26" s="2">
        <f>IF('Ожидания'!B12="","",'Ожидания'!B12)</f>
        <v/>
      </c>
      <c r="I26" s="2">
        <f>IF('Ожидания'!C12="","",'Ожидания'!C12)</f>
        <v/>
      </c>
      <c r="J26" s="2">
        <f>IF($H26="","",IF($B$2="","⟨период не задан⟩",$B$2))</f>
        <v/>
      </c>
      <c r="K26" s="2">
        <f>IF(OR($H26="",$B$2=""),"",COUNTIFS('Реестр'!$B$2:$B$101,$H26,'Реестр'!$C$2:$C$101,$I26,'Реестр'!$D$2:$D$101,$B$2))</f>
        <v/>
      </c>
      <c r="L26" s="2">
        <f>IF($H26="","",IF($B$2="","⟨период не задан⟩",IF($K26=0,"НЕТ СЧЁТА","ок")))</f>
        <v/>
      </c>
      <c r="M26" s="5">
        <f>IF($H26="","",IF('Ожидания'!D12="","⟨УТОЧНИТЬ: ожидаемая сумма⟩",'Ожидания'!D12))</f>
        <v/>
      </c>
      <c r="N26" s="5">
        <f>IF(OR($H26="",$B$2=""),"",SUMIFS('Реестр'!$H$2:$H$101,'Реестр'!$B$2:$B$101,$H26,'Реестр'!$C$2:$C$101,$I26,'Реестр'!$D$2:$D$101,$B$2))</f>
        <v/>
      </c>
      <c r="O26" s="5">
        <f>IF(OR($K26="",$K26=0,NOT(ISNUMBER($M26)),NOT(ISNUMBER($N26))),"",ROUND($N26-$M26,2))</f>
        <v/>
      </c>
      <c r="P26" s="14">
        <f>IF(OR(NOT(ISNUMBER($O26)),$M26=0),"",$O26/$M26)</f>
        <v/>
      </c>
      <c r="Q26" s="2">
        <f>IF($H26="","",IF('Ожидания'!E12="",IF($B$3="","⟨УТОЧНИТЬ: допуск⟩",$B$3),'Ожидания'!E12))</f>
        <v/>
      </c>
      <c r="R26" s="2">
        <f>IF(OR(NOT(ISNUMBER($P26)),NOT(ISNUMBER($Q26))),"—",IF(ABS($P26)&gt;$Q26/100,"ОТКЛОНЕНИЕ","ок"))</f>
        <v/>
      </c>
    </row>
    <row r="27">
      <c r="A27" s="2">
        <f>IF($B27="","",13)</f>
        <v/>
      </c>
      <c r="B27" s="2">
        <f>IF('Реестр'!E13="","",'Реестр'!E13)</f>
        <v/>
      </c>
      <c r="C27" s="2">
        <f>IF('Реестр'!B13="","",'Реестр'!B13)</f>
        <v/>
      </c>
      <c r="D27" s="2">
        <f>IF('Реестр'!D13="","",'Реестр'!D13)</f>
        <v/>
      </c>
      <c r="E27" s="2">
        <f>IF($B27="","",COUNTIFS('Реестр'!$E$2:$E$101,$B27,'Реестр'!$B$2:$B$101,$C27))</f>
        <v/>
      </c>
      <c r="F27" s="2">
        <f>IF($B27="","",IF($E27&gt;1,"ДУБЛЬ","ок"))</f>
        <v/>
      </c>
      <c r="H27" s="2">
        <f>IF('Ожидания'!B13="","",'Ожидания'!B13)</f>
        <v/>
      </c>
      <c r="I27" s="2">
        <f>IF('Ожидания'!C13="","",'Ожидания'!C13)</f>
        <v/>
      </c>
      <c r="J27" s="2">
        <f>IF($H27="","",IF($B$2="","⟨период не задан⟩",$B$2))</f>
        <v/>
      </c>
      <c r="K27" s="2">
        <f>IF(OR($H27="",$B$2=""),"",COUNTIFS('Реестр'!$B$2:$B$101,$H27,'Реестр'!$C$2:$C$101,$I27,'Реестр'!$D$2:$D$101,$B$2))</f>
        <v/>
      </c>
      <c r="L27" s="2">
        <f>IF($H27="","",IF($B$2="","⟨период не задан⟩",IF($K27=0,"НЕТ СЧЁТА","ок")))</f>
        <v/>
      </c>
      <c r="M27" s="5">
        <f>IF($H27="","",IF('Ожидания'!D13="","⟨УТОЧНИТЬ: ожидаемая сумма⟩",'Ожидания'!D13))</f>
        <v/>
      </c>
      <c r="N27" s="5">
        <f>IF(OR($H27="",$B$2=""),"",SUMIFS('Реестр'!$H$2:$H$101,'Реестр'!$B$2:$B$101,$H27,'Реестр'!$C$2:$C$101,$I27,'Реестр'!$D$2:$D$101,$B$2))</f>
        <v/>
      </c>
      <c r="O27" s="5">
        <f>IF(OR($K27="",$K27=0,NOT(ISNUMBER($M27)),NOT(ISNUMBER($N27))),"",ROUND($N27-$M27,2))</f>
        <v/>
      </c>
      <c r="P27" s="14">
        <f>IF(OR(NOT(ISNUMBER($O27)),$M27=0),"",$O27/$M27)</f>
        <v/>
      </c>
      <c r="Q27" s="2">
        <f>IF($H27="","",IF('Ожидания'!E13="",IF($B$3="","⟨УТОЧНИТЬ: допуск⟩",$B$3),'Ожидания'!E13))</f>
        <v/>
      </c>
      <c r="R27" s="2">
        <f>IF(OR(NOT(ISNUMBER($P27)),NOT(ISNUMBER($Q27))),"—",IF(ABS($P27)&gt;$Q27/100,"ОТКЛОНЕНИЕ","ок"))</f>
        <v/>
      </c>
    </row>
    <row r="28">
      <c r="A28" s="2">
        <f>IF($B28="","",14)</f>
        <v/>
      </c>
      <c r="B28" s="2">
        <f>IF('Реестр'!E14="","",'Реестр'!E14)</f>
        <v/>
      </c>
      <c r="C28" s="2">
        <f>IF('Реестр'!B14="","",'Реестр'!B14)</f>
        <v/>
      </c>
      <c r="D28" s="2">
        <f>IF('Реестр'!D14="","",'Реестр'!D14)</f>
        <v/>
      </c>
      <c r="E28" s="2">
        <f>IF($B28="","",COUNTIFS('Реестр'!$E$2:$E$101,$B28,'Реестр'!$B$2:$B$101,$C28))</f>
        <v/>
      </c>
      <c r="F28" s="2">
        <f>IF($B28="","",IF($E28&gt;1,"ДУБЛЬ","ок"))</f>
        <v/>
      </c>
      <c r="H28" s="2">
        <f>IF('Ожидания'!B14="","",'Ожидания'!B14)</f>
        <v/>
      </c>
      <c r="I28" s="2">
        <f>IF('Ожидания'!C14="","",'Ожидания'!C14)</f>
        <v/>
      </c>
      <c r="J28" s="2">
        <f>IF($H28="","",IF($B$2="","⟨период не задан⟩",$B$2))</f>
        <v/>
      </c>
      <c r="K28" s="2">
        <f>IF(OR($H28="",$B$2=""),"",COUNTIFS('Реестр'!$B$2:$B$101,$H28,'Реестр'!$C$2:$C$101,$I28,'Реестр'!$D$2:$D$101,$B$2))</f>
        <v/>
      </c>
      <c r="L28" s="2">
        <f>IF($H28="","",IF($B$2="","⟨период не задан⟩",IF($K28=0,"НЕТ СЧЁТА","ок")))</f>
        <v/>
      </c>
      <c r="M28" s="5">
        <f>IF($H28="","",IF('Ожидания'!D14="","⟨УТОЧНИТЬ: ожидаемая сумма⟩",'Ожидания'!D14))</f>
        <v/>
      </c>
      <c r="N28" s="5">
        <f>IF(OR($H28="",$B$2=""),"",SUMIFS('Реестр'!$H$2:$H$101,'Реестр'!$B$2:$B$101,$H28,'Реестр'!$C$2:$C$101,$I28,'Реестр'!$D$2:$D$101,$B$2))</f>
        <v/>
      </c>
      <c r="O28" s="5">
        <f>IF(OR($K28="",$K28=0,NOT(ISNUMBER($M28)),NOT(ISNUMBER($N28))),"",ROUND($N28-$M28,2))</f>
        <v/>
      </c>
      <c r="P28" s="14">
        <f>IF(OR(NOT(ISNUMBER($O28)),$M28=0),"",$O28/$M28)</f>
        <v/>
      </c>
      <c r="Q28" s="2">
        <f>IF($H28="","",IF('Ожидания'!E14="",IF($B$3="","⟨УТОЧНИТЬ: допуск⟩",$B$3),'Ожидания'!E14))</f>
        <v/>
      </c>
      <c r="R28" s="2">
        <f>IF(OR(NOT(ISNUMBER($P28)),NOT(ISNUMBER($Q28))),"—",IF(ABS($P28)&gt;$Q28/100,"ОТКЛОНЕНИЕ","ок"))</f>
        <v/>
      </c>
    </row>
    <row r="29">
      <c r="A29" s="2">
        <f>IF($B29="","",15)</f>
        <v/>
      </c>
      <c r="B29" s="2">
        <f>IF('Реестр'!E15="","",'Реестр'!E15)</f>
        <v/>
      </c>
      <c r="C29" s="2">
        <f>IF('Реестр'!B15="","",'Реестр'!B15)</f>
        <v/>
      </c>
      <c r="D29" s="2">
        <f>IF('Реестр'!D15="","",'Реестр'!D15)</f>
        <v/>
      </c>
      <c r="E29" s="2">
        <f>IF($B29="","",COUNTIFS('Реестр'!$E$2:$E$101,$B29,'Реестр'!$B$2:$B$101,$C29))</f>
        <v/>
      </c>
      <c r="F29" s="2">
        <f>IF($B29="","",IF($E29&gt;1,"ДУБЛЬ","ок"))</f>
        <v/>
      </c>
      <c r="H29" s="2">
        <f>IF('Ожидания'!B15="","",'Ожидания'!B15)</f>
        <v/>
      </c>
      <c r="I29" s="2">
        <f>IF('Ожидания'!C15="","",'Ожидания'!C15)</f>
        <v/>
      </c>
      <c r="J29" s="2">
        <f>IF($H29="","",IF($B$2="","⟨период не задан⟩",$B$2))</f>
        <v/>
      </c>
      <c r="K29" s="2">
        <f>IF(OR($H29="",$B$2=""),"",COUNTIFS('Реестр'!$B$2:$B$101,$H29,'Реестр'!$C$2:$C$101,$I29,'Реестр'!$D$2:$D$101,$B$2))</f>
        <v/>
      </c>
      <c r="L29" s="2">
        <f>IF($H29="","",IF($B$2="","⟨период не задан⟩",IF($K29=0,"НЕТ СЧЁТА","ок")))</f>
        <v/>
      </c>
      <c r="M29" s="5">
        <f>IF($H29="","",IF('Ожидания'!D15="","⟨УТОЧНИТЬ: ожидаемая сумма⟩",'Ожидания'!D15))</f>
        <v/>
      </c>
      <c r="N29" s="5">
        <f>IF(OR($H29="",$B$2=""),"",SUMIFS('Реестр'!$H$2:$H$101,'Реестр'!$B$2:$B$101,$H29,'Реестр'!$C$2:$C$101,$I29,'Реестр'!$D$2:$D$101,$B$2))</f>
        <v/>
      </c>
      <c r="O29" s="5">
        <f>IF(OR($K29="",$K29=0,NOT(ISNUMBER($M29)),NOT(ISNUMBER($N29))),"",ROUND($N29-$M29,2))</f>
        <v/>
      </c>
      <c r="P29" s="14">
        <f>IF(OR(NOT(ISNUMBER($O29)),$M29=0),"",$O29/$M29)</f>
        <v/>
      </c>
      <c r="Q29" s="2">
        <f>IF($H29="","",IF('Ожидания'!E15="",IF($B$3="","⟨УТОЧНИТЬ: допуск⟩",$B$3),'Ожидания'!E15))</f>
        <v/>
      </c>
      <c r="R29" s="2">
        <f>IF(OR(NOT(ISNUMBER($P29)),NOT(ISNUMBER($Q29))),"—",IF(ABS($P29)&gt;$Q29/100,"ОТКЛОНЕНИЕ","ок"))</f>
        <v/>
      </c>
    </row>
    <row r="30">
      <c r="A30" s="2">
        <f>IF($B30="","",16)</f>
        <v/>
      </c>
      <c r="B30" s="2">
        <f>IF('Реестр'!E16="","",'Реестр'!E16)</f>
        <v/>
      </c>
      <c r="C30" s="2">
        <f>IF('Реестр'!B16="","",'Реестр'!B16)</f>
        <v/>
      </c>
      <c r="D30" s="2">
        <f>IF('Реестр'!D16="","",'Реестр'!D16)</f>
        <v/>
      </c>
      <c r="E30" s="2">
        <f>IF($B30="","",COUNTIFS('Реестр'!$E$2:$E$101,$B30,'Реестр'!$B$2:$B$101,$C30))</f>
        <v/>
      </c>
      <c r="F30" s="2">
        <f>IF($B30="","",IF($E30&gt;1,"ДУБЛЬ","ок"))</f>
        <v/>
      </c>
      <c r="H30" s="2">
        <f>IF('Ожидания'!B16="","",'Ожидания'!B16)</f>
        <v/>
      </c>
      <c r="I30" s="2">
        <f>IF('Ожидания'!C16="","",'Ожидания'!C16)</f>
        <v/>
      </c>
      <c r="J30" s="2">
        <f>IF($H30="","",IF($B$2="","⟨период не задан⟩",$B$2))</f>
        <v/>
      </c>
      <c r="K30" s="2">
        <f>IF(OR($H30="",$B$2=""),"",COUNTIFS('Реестр'!$B$2:$B$101,$H30,'Реестр'!$C$2:$C$101,$I30,'Реестр'!$D$2:$D$101,$B$2))</f>
        <v/>
      </c>
      <c r="L30" s="2">
        <f>IF($H30="","",IF($B$2="","⟨период не задан⟩",IF($K30=0,"НЕТ СЧЁТА","ок")))</f>
        <v/>
      </c>
      <c r="M30" s="5">
        <f>IF($H30="","",IF('Ожидания'!D16="","⟨УТОЧНИТЬ: ожидаемая сумма⟩",'Ожидания'!D16))</f>
        <v/>
      </c>
      <c r="N30" s="5">
        <f>IF(OR($H30="",$B$2=""),"",SUMIFS('Реестр'!$H$2:$H$101,'Реестр'!$B$2:$B$101,$H30,'Реестр'!$C$2:$C$101,$I30,'Реестр'!$D$2:$D$101,$B$2))</f>
        <v/>
      </c>
      <c r="O30" s="5">
        <f>IF(OR($K30="",$K30=0,NOT(ISNUMBER($M30)),NOT(ISNUMBER($N30))),"",ROUND($N30-$M30,2))</f>
        <v/>
      </c>
      <c r="P30" s="14">
        <f>IF(OR(NOT(ISNUMBER($O30)),$M30=0),"",$O30/$M30)</f>
        <v/>
      </c>
      <c r="Q30" s="2">
        <f>IF($H30="","",IF('Ожидания'!E16="",IF($B$3="","⟨УТОЧНИТЬ: допуск⟩",$B$3),'Ожидания'!E16))</f>
        <v/>
      </c>
      <c r="R30" s="2">
        <f>IF(OR(NOT(ISNUMBER($P30)),NOT(ISNUMBER($Q30))),"—",IF(ABS($P30)&gt;$Q30/100,"ОТКЛОНЕНИЕ","ок"))</f>
        <v/>
      </c>
    </row>
    <row r="31">
      <c r="A31" s="2">
        <f>IF($B31="","",17)</f>
        <v/>
      </c>
      <c r="B31" s="2">
        <f>IF('Реестр'!E17="","",'Реестр'!E17)</f>
        <v/>
      </c>
      <c r="C31" s="2">
        <f>IF('Реестр'!B17="","",'Реестр'!B17)</f>
        <v/>
      </c>
      <c r="D31" s="2">
        <f>IF('Реестр'!D17="","",'Реестр'!D17)</f>
        <v/>
      </c>
      <c r="E31" s="2">
        <f>IF($B31="","",COUNTIFS('Реестр'!$E$2:$E$101,$B31,'Реестр'!$B$2:$B$101,$C31))</f>
        <v/>
      </c>
      <c r="F31" s="2">
        <f>IF($B31="","",IF($E31&gt;1,"ДУБЛЬ","ок"))</f>
        <v/>
      </c>
      <c r="H31" s="2">
        <f>IF('Ожидания'!B17="","",'Ожидания'!B17)</f>
        <v/>
      </c>
      <c r="I31" s="2">
        <f>IF('Ожидания'!C17="","",'Ожидания'!C17)</f>
        <v/>
      </c>
      <c r="J31" s="2">
        <f>IF($H31="","",IF($B$2="","⟨период не задан⟩",$B$2))</f>
        <v/>
      </c>
      <c r="K31" s="2">
        <f>IF(OR($H31="",$B$2=""),"",COUNTIFS('Реестр'!$B$2:$B$101,$H31,'Реестр'!$C$2:$C$101,$I31,'Реестр'!$D$2:$D$101,$B$2))</f>
        <v/>
      </c>
      <c r="L31" s="2">
        <f>IF($H31="","",IF($B$2="","⟨период не задан⟩",IF($K31=0,"НЕТ СЧЁТА","ок")))</f>
        <v/>
      </c>
      <c r="M31" s="5">
        <f>IF($H31="","",IF('Ожидания'!D17="","⟨УТОЧНИТЬ: ожидаемая сумма⟩",'Ожидания'!D17))</f>
        <v/>
      </c>
      <c r="N31" s="5">
        <f>IF(OR($H31="",$B$2=""),"",SUMIFS('Реестр'!$H$2:$H$101,'Реестр'!$B$2:$B$101,$H31,'Реестр'!$C$2:$C$101,$I31,'Реестр'!$D$2:$D$101,$B$2))</f>
        <v/>
      </c>
      <c r="O31" s="5">
        <f>IF(OR($K31="",$K31=0,NOT(ISNUMBER($M31)),NOT(ISNUMBER($N31))),"",ROUND($N31-$M31,2))</f>
        <v/>
      </c>
      <c r="P31" s="14">
        <f>IF(OR(NOT(ISNUMBER($O31)),$M31=0),"",$O31/$M31)</f>
        <v/>
      </c>
      <c r="Q31" s="2">
        <f>IF($H31="","",IF('Ожидания'!E17="",IF($B$3="","⟨УТОЧНИТЬ: допуск⟩",$B$3),'Ожидания'!E17))</f>
        <v/>
      </c>
      <c r="R31" s="2">
        <f>IF(OR(NOT(ISNUMBER($P31)),NOT(ISNUMBER($Q31))),"—",IF(ABS($P31)&gt;$Q31/100,"ОТКЛОНЕНИЕ","ок"))</f>
        <v/>
      </c>
    </row>
    <row r="32">
      <c r="A32" s="2">
        <f>IF($B32="","",18)</f>
        <v/>
      </c>
      <c r="B32" s="2">
        <f>IF('Реестр'!E18="","",'Реестр'!E18)</f>
        <v/>
      </c>
      <c r="C32" s="2">
        <f>IF('Реестр'!B18="","",'Реестр'!B18)</f>
        <v/>
      </c>
      <c r="D32" s="2">
        <f>IF('Реестр'!D18="","",'Реестр'!D18)</f>
        <v/>
      </c>
      <c r="E32" s="2">
        <f>IF($B32="","",COUNTIFS('Реестр'!$E$2:$E$101,$B32,'Реестр'!$B$2:$B$101,$C32))</f>
        <v/>
      </c>
      <c r="F32" s="2">
        <f>IF($B32="","",IF($E32&gt;1,"ДУБЛЬ","ок"))</f>
        <v/>
      </c>
      <c r="H32" s="2">
        <f>IF('Ожидания'!B18="","",'Ожидания'!B18)</f>
        <v/>
      </c>
      <c r="I32" s="2">
        <f>IF('Ожидания'!C18="","",'Ожидания'!C18)</f>
        <v/>
      </c>
      <c r="J32" s="2">
        <f>IF($H32="","",IF($B$2="","⟨период не задан⟩",$B$2))</f>
        <v/>
      </c>
      <c r="K32" s="2">
        <f>IF(OR($H32="",$B$2=""),"",COUNTIFS('Реестр'!$B$2:$B$101,$H32,'Реестр'!$C$2:$C$101,$I32,'Реестр'!$D$2:$D$101,$B$2))</f>
        <v/>
      </c>
      <c r="L32" s="2">
        <f>IF($H32="","",IF($B$2="","⟨период не задан⟩",IF($K32=0,"НЕТ СЧЁТА","ок")))</f>
        <v/>
      </c>
      <c r="M32" s="5">
        <f>IF($H32="","",IF('Ожидания'!D18="","⟨УТОЧНИТЬ: ожидаемая сумма⟩",'Ожидания'!D18))</f>
        <v/>
      </c>
      <c r="N32" s="5">
        <f>IF(OR($H32="",$B$2=""),"",SUMIFS('Реестр'!$H$2:$H$101,'Реестр'!$B$2:$B$101,$H32,'Реестр'!$C$2:$C$101,$I32,'Реестр'!$D$2:$D$101,$B$2))</f>
        <v/>
      </c>
      <c r="O32" s="5">
        <f>IF(OR($K32="",$K32=0,NOT(ISNUMBER($M32)),NOT(ISNUMBER($N32))),"",ROUND($N32-$M32,2))</f>
        <v/>
      </c>
      <c r="P32" s="14">
        <f>IF(OR(NOT(ISNUMBER($O32)),$M32=0),"",$O32/$M32)</f>
        <v/>
      </c>
      <c r="Q32" s="2">
        <f>IF($H32="","",IF('Ожидания'!E18="",IF($B$3="","⟨УТОЧНИТЬ: допуск⟩",$B$3),'Ожидания'!E18))</f>
        <v/>
      </c>
      <c r="R32" s="2">
        <f>IF(OR(NOT(ISNUMBER($P32)),NOT(ISNUMBER($Q32))),"—",IF(ABS($P32)&gt;$Q32/100,"ОТКЛОНЕНИЕ","ок"))</f>
        <v/>
      </c>
    </row>
    <row r="33">
      <c r="A33" s="2">
        <f>IF($B33="","",19)</f>
        <v/>
      </c>
      <c r="B33" s="2">
        <f>IF('Реестр'!E19="","",'Реестр'!E19)</f>
        <v/>
      </c>
      <c r="C33" s="2">
        <f>IF('Реестр'!B19="","",'Реестр'!B19)</f>
        <v/>
      </c>
      <c r="D33" s="2">
        <f>IF('Реестр'!D19="","",'Реестр'!D19)</f>
        <v/>
      </c>
      <c r="E33" s="2">
        <f>IF($B33="","",COUNTIFS('Реестр'!$E$2:$E$101,$B33,'Реестр'!$B$2:$B$101,$C33))</f>
        <v/>
      </c>
      <c r="F33" s="2">
        <f>IF($B33="","",IF($E33&gt;1,"ДУБЛЬ","ок"))</f>
        <v/>
      </c>
      <c r="H33" s="2">
        <f>IF('Ожидания'!B19="","",'Ожидания'!B19)</f>
        <v/>
      </c>
      <c r="I33" s="2">
        <f>IF('Ожидания'!C19="","",'Ожидания'!C19)</f>
        <v/>
      </c>
      <c r="J33" s="2">
        <f>IF($H33="","",IF($B$2="","⟨период не задан⟩",$B$2))</f>
        <v/>
      </c>
      <c r="K33" s="2">
        <f>IF(OR($H33="",$B$2=""),"",COUNTIFS('Реестр'!$B$2:$B$101,$H33,'Реестр'!$C$2:$C$101,$I33,'Реестр'!$D$2:$D$101,$B$2))</f>
        <v/>
      </c>
      <c r="L33" s="2">
        <f>IF($H33="","",IF($B$2="","⟨период не задан⟩",IF($K33=0,"НЕТ СЧЁТА","ок")))</f>
        <v/>
      </c>
      <c r="M33" s="5">
        <f>IF($H33="","",IF('Ожидания'!D19="","⟨УТОЧНИТЬ: ожидаемая сумма⟩",'Ожидания'!D19))</f>
        <v/>
      </c>
      <c r="N33" s="5">
        <f>IF(OR($H33="",$B$2=""),"",SUMIFS('Реестр'!$H$2:$H$101,'Реестр'!$B$2:$B$101,$H33,'Реестр'!$C$2:$C$101,$I33,'Реестр'!$D$2:$D$101,$B$2))</f>
        <v/>
      </c>
      <c r="O33" s="5">
        <f>IF(OR($K33="",$K33=0,NOT(ISNUMBER($M33)),NOT(ISNUMBER($N33))),"",ROUND($N33-$M33,2))</f>
        <v/>
      </c>
      <c r="P33" s="14">
        <f>IF(OR(NOT(ISNUMBER($O33)),$M33=0),"",$O33/$M33)</f>
        <v/>
      </c>
      <c r="Q33" s="2">
        <f>IF($H33="","",IF('Ожидания'!E19="",IF($B$3="","⟨УТОЧНИТЬ: допуск⟩",$B$3),'Ожидания'!E19))</f>
        <v/>
      </c>
      <c r="R33" s="2">
        <f>IF(OR(NOT(ISNUMBER($P33)),NOT(ISNUMBER($Q33))),"—",IF(ABS($P33)&gt;$Q33/100,"ОТКЛОНЕНИЕ","ок"))</f>
        <v/>
      </c>
    </row>
    <row r="34">
      <c r="A34" s="2">
        <f>IF($B34="","",20)</f>
        <v/>
      </c>
      <c r="B34" s="2">
        <f>IF('Реестр'!E20="","",'Реестр'!E20)</f>
        <v/>
      </c>
      <c r="C34" s="2">
        <f>IF('Реестр'!B20="","",'Реестр'!B20)</f>
        <v/>
      </c>
      <c r="D34" s="2">
        <f>IF('Реестр'!D20="","",'Реестр'!D20)</f>
        <v/>
      </c>
      <c r="E34" s="2">
        <f>IF($B34="","",COUNTIFS('Реестр'!$E$2:$E$101,$B34,'Реестр'!$B$2:$B$101,$C34))</f>
        <v/>
      </c>
      <c r="F34" s="2">
        <f>IF($B34="","",IF($E34&gt;1,"ДУБЛЬ","ок"))</f>
        <v/>
      </c>
      <c r="H34" s="2">
        <f>IF('Ожидания'!B20="","",'Ожидания'!B20)</f>
        <v/>
      </c>
      <c r="I34" s="2">
        <f>IF('Ожидания'!C20="","",'Ожидания'!C20)</f>
        <v/>
      </c>
      <c r="J34" s="2">
        <f>IF($H34="","",IF($B$2="","⟨период не задан⟩",$B$2))</f>
        <v/>
      </c>
      <c r="K34" s="2">
        <f>IF(OR($H34="",$B$2=""),"",COUNTIFS('Реестр'!$B$2:$B$101,$H34,'Реестр'!$C$2:$C$101,$I34,'Реестр'!$D$2:$D$101,$B$2))</f>
        <v/>
      </c>
      <c r="L34" s="2">
        <f>IF($H34="","",IF($B$2="","⟨период не задан⟩",IF($K34=0,"НЕТ СЧЁТА","ок")))</f>
        <v/>
      </c>
      <c r="M34" s="5">
        <f>IF($H34="","",IF('Ожидания'!D20="","⟨УТОЧНИТЬ: ожидаемая сумма⟩",'Ожидания'!D20))</f>
        <v/>
      </c>
      <c r="N34" s="5">
        <f>IF(OR($H34="",$B$2=""),"",SUMIFS('Реестр'!$H$2:$H$101,'Реестр'!$B$2:$B$101,$H34,'Реестр'!$C$2:$C$101,$I34,'Реестр'!$D$2:$D$101,$B$2))</f>
        <v/>
      </c>
      <c r="O34" s="5">
        <f>IF(OR($K34="",$K34=0,NOT(ISNUMBER($M34)),NOT(ISNUMBER($N34))),"",ROUND($N34-$M34,2))</f>
        <v/>
      </c>
      <c r="P34" s="14">
        <f>IF(OR(NOT(ISNUMBER($O34)),$M34=0),"",$O34/$M34)</f>
        <v/>
      </c>
      <c r="Q34" s="2">
        <f>IF($H34="","",IF('Ожидания'!E20="",IF($B$3="","⟨УТОЧНИТЬ: допуск⟩",$B$3),'Ожидания'!E20))</f>
        <v/>
      </c>
      <c r="R34" s="2">
        <f>IF(OR(NOT(ISNUMBER($P34)),NOT(ISNUMBER($Q34))),"—",IF(ABS($P34)&gt;$Q34/100,"ОТКЛОНЕНИЕ","ок"))</f>
        <v/>
      </c>
    </row>
    <row r="35">
      <c r="A35" s="2">
        <f>IF($B35="","",21)</f>
        <v/>
      </c>
      <c r="B35" s="2">
        <f>IF('Реестр'!E21="","",'Реестр'!E21)</f>
        <v/>
      </c>
      <c r="C35" s="2">
        <f>IF('Реестр'!B21="","",'Реестр'!B21)</f>
        <v/>
      </c>
      <c r="D35" s="2">
        <f>IF('Реестр'!D21="","",'Реестр'!D21)</f>
        <v/>
      </c>
      <c r="E35" s="2">
        <f>IF($B35="","",COUNTIFS('Реестр'!$E$2:$E$101,$B35,'Реестр'!$B$2:$B$101,$C35))</f>
        <v/>
      </c>
      <c r="F35" s="2">
        <f>IF($B35="","",IF($E35&gt;1,"ДУБЛЬ","ок"))</f>
        <v/>
      </c>
      <c r="H35" s="2">
        <f>IF('Ожидания'!B21="","",'Ожидания'!B21)</f>
        <v/>
      </c>
      <c r="I35" s="2">
        <f>IF('Ожидания'!C21="","",'Ожидания'!C21)</f>
        <v/>
      </c>
      <c r="J35" s="2">
        <f>IF($H35="","",IF($B$2="","⟨период не задан⟩",$B$2))</f>
        <v/>
      </c>
      <c r="K35" s="2">
        <f>IF(OR($H35="",$B$2=""),"",COUNTIFS('Реестр'!$B$2:$B$101,$H35,'Реестр'!$C$2:$C$101,$I35,'Реестр'!$D$2:$D$101,$B$2))</f>
        <v/>
      </c>
      <c r="L35" s="2">
        <f>IF($H35="","",IF($B$2="","⟨период не задан⟩",IF($K35=0,"НЕТ СЧЁТА","ок")))</f>
        <v/>
      </c>
      <c r="M35" s="5">
        <f>IF($H35="","",IF('Ожидания'!D21="","⟨УТОЧНИТЬ: ожидаемая сумма⟩",'Ожидания'!D21))</f>
        <v/>
      </c>
      <c r="N35" s="5">
        <f>IF(OR($H35="",$B$2=""),"",SUMIFS('Реестр'!$H$2:$H$101,'Реестр'!$B$2:$B$101,$H35,'Реестр'!$C$2:$C$101,$I35,'Реестр'!$D$2:$D$101,$B$2))</f>
        <v/>
      </c>
      <c r="O35" s="5">
        <f>IF(OR($K35="",$K35=0,NOT(ISNUMBER($M35)),NOT(ISNUMBER($N35))),"",ROUND($N35-$M35,2))</f>
        <v/>
      </c>
      <c r="P35" s="14">
        <f>IF(OR(NOT(ISNUMBER($O35)),$M35=0),"",$O35/$M35)</f>
        <v/>
      </c>
      <c r="Q35" s="2">
        <f>IF($H35="","",IF('Ожидания'!E21="",IF($B$3="","⟨УТОЧНИТЬ: допуск⟩",$B$3),'Ожидания'!E21))</f>
        <v/>
      </c>
      <c r="R35" s="2">
        <f>IF(OR(NOT(ISNUMBER($P35)),NOT(ISNUMBER($Q35))),"—",IF(ABS($P35)&gt;$Q35/100,"ОТКЛОНЕНИЕ","ок"))</f>
        <v/>
      </c>
    </row>
    <row r="36">
      <c r="A36" s="2">
        <f>IF($B36="","",22)</f>
        <v/>
      </c>
      <c r="B36" s="2">
        <f>IF('Реестр'!E22="","",'Реестр'!E22)</f>
        <v/>
      </c>
      <c r="C36" s="2">
        <f>IF('Реестр'!B22="","",'Реестр'!B22)</f>
        <v/>
      </c>
      <c r="D36" s="2">
        <f>IF('Реестр'!D22="","",'Реестр'!D22)</f>
        <v/>
      </c>
      <c r="E36" s="2">
        <f>IF($B36="","",COUNTIFS('Реестр'!$E$2:$E$101,$B36,'Реестр'!$B$2:$B$101,$C36))</f>
        <v/>
      </c>
      <c r="F36" s="2">
        <f>IF($B36="","",IF($E36&gt;1,"ДУБЛЬ","ок"))</f>
        <v/>
      </c>
      <c r="H36" s="2">
        <f>IF('Ожидания'!B22="","",'Ожидания'!B22)</f>
        <v/>
      </c>
      <c r="I36" s="2">
        <f>IF('Ожидания'!C22="","",'Ожидания'!C22)</f>
        <v/>
      </c>
      <c r="J36" s="2">
        <f>IF($H36="","",IF($B$2="","⟨период не задан⟩",$B$2))</f>
        <v/>
      </c>
      <c r="K36" s="2">
        <f>IF(OR($H36="",$B$2=""),"",COUNTIFS('Реестр'!$B$2:$B$101,$H36,'Реестр'!$C$2:$C$101,$I36,'Реестр'!$D$2:$D$101,$B$2))</f>
        <v/>
      </c>
      <c r="L36" s="2">
        <f>IF($H36="","",IF($B$2="","⟨период не задан⟩",IF($K36=0,"НЕТ СЧЁТА","ок")))</f>
        <v/>
      </c>
      <c r="M36" s="5">
        <f>IF($H36="","",IF('Ожидания'!D22="","⟨УТОЧНИТЬ: ожидаемая сумма⟩",'Ожидания'!D22))</f>
        <v/>
      </c>
      <c r="N36" s="5">
        <f>IF(OR($H36="",$B$2=""),"",SUMIFS('Реестр'!$H$2:$H$101,'Реестр'!$B$2:$B$101,$H36,'Реестр'!$C$2:$C$101,$I36,'Реестр'!$D$2:$D$101,$B$2))</f>
        <v/>
      </c>
      <c r="O36" s="5">
        <f>IF(OR($K36="",$K36=0,NOT(ISNUMBER($M36)),NOT(ISNUMBER($N36))),"",ROUND($N36-$M36,2))</f>
        <v/>
      </c>
      <c r="P36" s="14">
        <f>IF(OR(NOT(ISNUMBER($O36)),$M36=0),"",$O36/$M36)</f>
        <v/>
      </c>
      <c r="Q36" s="2">
        <f>IF($H36="","",IF('Ожидания'!E22="",IF($B$3="","⟨УТОЧНИТЬ: допуск⟩",$B$3),'Ожидания'!E22))</f>
        <v/>
      </c>
      <c r="R36" s="2">
        <f>IF(OR(NOT(ISNUMBER($P36)),NOT(ISNUMBER($Q36))),"—",IF(ABS($P36)&gt;$Q36/100,"ОТКЛОНЕНИЕ","ок"))</f>
        <v/>
      </c>
    </row>
    <row r="37">
      <c r="A37" s="2">
        <f>IF($B37="","",23)</f>
        <v/>
      </c>
      <c r="B37" s="2">
        <f>IF('Реестр'!E23="","",'Реестр'!E23)</f>
        <v/>
      </c>
      <c r="C37" s="2">
        <f>IF('Реестр'!B23="","",'Реестр'!B23)</f>
        <v/>
      </c>
      <c r="D37" s="2">
        <f>IF('Реестр'!D23="","",'Реестр'!D23)</f>
        <v/>
      </c>
      <c r="E37" s="2">
        <f>IF($B37="","",COUNTIFS('Реестр'!$E$2:$E$101,$B37,'Реестр'!$B$2:$B$101,$C37))</f>
        <v/>
      </c>
      <c r="F37" s="2">
        <f>IF($B37="","",IF($E37&gt;1,"ДУБЛЬ","ок"))</f>
        <v/>
      </c>
      <c r="H37" s="2">
        <f>IF('Ожидания'!B23="","",'Ожидания'!B23)</f>
        <v/>
      </c>
      <c r="I37" s="2">
        <f>IF('Ожидания'!C23="","",'Ожидания'!C23)</f>
        <v/>
      </c>
      <c r="J37" s="2">
        <f>IF($H37="","",IF($B$2="","⟨период не задан⟩",$B$2))</f>
        <v/>
      </c>
      <c r="K37" s="2">
        <f>IF(OR($H37="",$B$2=""),"",COUNTIFS('Реестр'!$B$2:$B$101,$H37,'Реестр'!$C$2:$C$101,$I37,'Реестр'!$D$2:$D$101,$B$2))</f>
        <v/>
      </c>
      <c r="L37" s="2">
        <f>IF($H37="","",IF($B$2="","⟨период не задан⟩",IF($K37=0,"НЕТ СЧЁТА","ок")))</f>
        <v/>
      </c>
      <c r="M37" s="5">
        <f>IF($H37="","",IF('Ожидания'!D23="","⟨УТОЧНИТЬ: ожидаемая сумма⟩",'Ожидания'!D23))</f>
        <v/>
      </c>
      <c r="N37" s="5">
        <f>IF(OR($H37="",$B$2=""),"",SUMIFS('Реестр'!$H$2:$H$101,'Реестр'!$B$2:$B$101,$H37,'Реестр'!$C$2:$C$101,$I37,'Реестр'!$D$2:$D$101,$B$2))</f>
        <v/>
      </c>
      <c r="O37" s="5">
        <f>IF(OR($K37="",$K37=0,NOT(ISNUMBER($M37)),NOT(ISNUMBER($N37))),"",ROUND($N37-$M37,2))</f>
        <v/>
      </c>
      <c r="P37" s="14">
        <f>IF(OR(NOT(ISNUMBER($O37)),$M37=0),"",$O37/$M37)</f>
        <v/>
      </c>
      <c r="Q37" s="2">
        <f>IF($H37="","",IF('Ожидания'!E23="",IF($B$3="","⟨УТОЧНИТЬ: допуск⟩",$B$3),'Ожидания'!E23))</f>
        <v/>
      </c>
      <c r="R37" s="2">
        <f>IF(OR(NOT(ISNUMBER($P37)),NOT(ISNUMBER($Q37))),"—",IF(ABS($P37)&gt;$Q37/100,"ОТКЛОНЕНИЕ","ок"))</f>
        <v/>
      </c>
    </row>
    <row r="38">
      <c r="A38" s="2">
        <f>IF($B38="","",24)</f>
        <v/>
      </c>
      <c r="B38" s="2">
        <f>IF('Реестр'!E24="","",'Реестр'!E24)</f>
        <v/>
      </c>
      <c r="C38" s="2">
        <f>IF('Реестр'!B24="","",'Реестр'!B24)</f>
        <v/>
      </c>
      <c r="D38" s="2">
        <f>IF('Реестр'!D24="","",'Реестр'!D24)</f>
        <v/>
      </c>
      <c r="E38" s="2">
        <f>IF($B38="","",COUNTIFS('Реестр'!$E$2:$E$101,$B38,'Реестр'!$B$2:$B$101,$C38))</f>
        <v/>
      </c>
      <c r="F38" s="2">
        <f>IF($B38="","",IF($E38&gt;1,"ДУБЛЬ","ок"))</f>
        <v/>
      </c>
      <c r="H38" s="2">
        <f>IF('Ожидания'!B24="","",'Ожидания'!B24)</f>
        <v/>
      </c>
      <c r="I38" s="2">
        <f>IF('Ожидания'!C24="","",'Ожидания'!C24)</f>
        <v/>
      </c>
      <c r="J38" s="2">
        <f>IF($H38="","",IF($B$2="","⟨период не задан⟩",$B$2))</f>
        <v/>
      </c>
      <c r="K38" s="2">
        <f>IF(OR($H38="",$B$2=""),"",COUNTIFS('Реестр'!$B$2:$B$101,$H38,'Реестр'!$C$2:$C$101,$I38,'Реестр'!$D$2:$D$101,$B$2))</f>
        <v/>
      </c>
      <c r="L38" s="2">
        <f>IF($H38="","",IF($B$2="","⟨период не задан⟩",IF($K38=0,"НЕТ СЧЁТА","ок")))</f>
        <v/>
      </c>
      <c r="M38" s="5">
        <f>IF($H38="","",IF('Ожидания'!D24="","⟨УТОЧНИТЬ: ожидаемая сумма⟩",'Ожидания'!D24))</f>
        <v/>
      </c>
      <c r="N38" s="5">
        <f>IF(OR($H38="",$B$2=""),"",SUMIFS('Реестр'!$H$2:$H$101,'Реестр'!$B$2:$B$101,$H38,'Реестр'!$C$2:$C$101,$I38,'Реестр'!$D$2:$D$101,$B$2))</f>
        <v/>
      </c>
      <c r="O38" s="5">
        <f>IF(OR($K38="",$K38=0,NOT(ISNUMBER($M38)),NOT(ISNUMBER($N38))),"",ROUND($N38-$M38,2))</f>
        <v/>
      </c>
      <c r="P38" s="14">
        <f>IF(OR(NOT(ISNUMBER($O38)),$M38=0),"",$O38/$M38)</f>
        <v/>
      </c>
      <c r="Q38" s="2">
        <f>IF($H38="","",IF('Ожидания'!E24="",IF($B$3="","⟨УТОЧНИТЬ: допуск⟩",$B$3),'Ожидания'!E24))</f>
        <v/>
      </c>
      <c r="R38" s="2">
        <f>IF(OR(NOT(ISNUMBER($P38)),NOT(ISNUMBER($Q38))),"—",IF(ABS($P38)&gt;$Q38/100,"ОТКЛОНЕНИЕ","ок"))</f>
        <v/>
      </c>
    </row>
    <row r="39">
      <c r="A39" s="2">
        <f>IF($B39="","",25)</f>
        <v/>
      </c>
      <c r="B39" s="2">
        <f>IF('Реестр'!E25="","",'Реестр'!E25)</f>
        <v/>
      </c>
      <c r="C39" s="2">
        <f>IF('Реестр'!B25="","",'Реестр'!B25)</f>
        <v/>
      </c>
      <c r="D39" s="2">
        <f>IF('Реестр'!D25="","",'Реестр'!D25)</f>
        <v/>
      </c>
      <c r="E39" s="2">
        <f>IF($B39="","",COUNTIFS('Реестр'!$E$2:$E$101,$B39,'Реестр'!$B$2:$B$101,$C39))</f>
        <v/>
      </c>
      <c r="F39" s="2">
        <f>IF($B39="","",IF($E39&gt;1,"ДУБЛЬ","ок"))</f>
        <v/>
      </c>
      <c r="H39" s="2">
        <f>IF('Ожидания'!B25="","",'Ожидания'!B25)</f>
        <v/>
      </c>
      <c r="I39" s="2">
        <f>IF('Ожидания'!C25="","",'Ожидания'!C25)</f>
        <v/>
      </c>
      <c r="J39" s="2">
        <f>IF($H39="","",IF($B$2="","⟨период не задан⟩",$B$2))</f>
        <v/>
      </c>
      <c r="K39" s="2">
        <f>IF(OR($H39="",$B$2=""),"",COUNTIFS('Реестр'!$B$2:$B$101,$H39,'Реестр'!$C$2:$C$101,$I39,'Реестр'!$D$2:$D$101,$B$2))</f>
        <v/>
      </c>
      <c r="L39" s="2">
        <f>IF($H39="","",IF($B$2="","⟨период не задан⟩",IF($K39=0,"НЕТ СЧЁТА","ок")))</f>
        <v/>
      </c>
      <c r="M39" s="5">
        <f>IF($H39="","",IF('Ожидания'!D25="","⟨УТОЧНИТЬ: ожидаемая сумма⟩",'Ожидания'!D25))</f>
        <v/>
      </c>
      <c r="N39" s="5">
        <f>IF(OR($H39="",$B$2=""),"",SUMIFS('Реестр'!$H$2:$H$101,'Реестр'!$B$2:$B$101,$H39,'Реестр'!$C$2:$C$101,$I39,'Реестр'!$D$2:$D$101,$B$2))</f>
        <v/>
      </c>
      <c r="O39" s="5">
        <f>IF(OR($K39="",$K39=0,NOT(ISNUMBER($M39)),NOT(ISNUMBER($N39))),"",ROUND($N39-$M39,2))</f>
        <v/>
      </c>
      <c r="P39" s="14">
        <f>IF(OR(NOT(ISNUMBER($O39)),$M39=0),"",$O39/$M39)</f>
        <v/>
      </c>
      <c r="Q39" s="2">
        <f>IF($H39="","",IF('Ожидания'!E25="",IF($B$3="","⟨УТОЧНИТЬ: допуск⟩",$B$3),'Ожидания'!E25))</f>
        <v/>
      </c>
      <c r="R39" s="2">
        <f>IF(OR(NOT(ISNUMBER($P39)),NOT(ISNUMBER($Q39))),"—",IF(ABS($P39)&gt;$Q39/100,"ОТКЛОНЕНИЕ","ок"))</f>
        <v/>
      </c>
    </row>
    <row r="40">
      <c r="A40" s="2">
        <f>IF($B40="","",26)</f>
        <v/>
      </c>
      <c r="B40" s="2">
        <f>IF('Реестр'!E26="","",'Реестр'!E26)</f>
        <v/>
      </c>
      <c r="C40" s="2">
        <f>IF('Реестр'!B26="","",'Реестр'!B26)</f>
        <v/>
      </c>
      <c r="D40" s="2">
        <f>IF('Реестр'!D26="","",'Реестр'!D26)</f>
        <v/>
      </c>
      <c r="E40" s="2">
        <f>IF($B40="","",COUNTIFS('Реестр'!$E$2:$E$101,$B40,'Реестр'!$B$2:$B$101,$C40))</f>
        <v/>
      </c>
      <c r="F40" s="2">
        <f>IF($B40="","",IF($E40&gt;1,"ДУБЛЬ","ок"))</f>
        <v/>
      </c>
      <c r="H40" s="2">
        <f>IF('Ожидания'!B26="","",'Ожидания'!B26)</f>
        <v/>
      </c>
      <c r="I40" s="2">
        <f>IF('Ожидания'!C26="","",'Ожидания'!C26)</f>
        <v/>
      </c>
      <c r="J40" s="2">
        <f>IF($H40="","",IF($B$2="","⟨период не задан⟩",$B$2))</f>
        <v/>
      </c>
      <c r="K40" s="2">
        <f>IF(OR($H40="",$B$2=""),"",COUNTIFS('Реестр'!$B$2:$B$101,$H40,'Реестр'!$C$2:$C$101,$I40,'Реестр'!$D$2:$D$101,$B$2))</f>
        <v/>
      </c>
      <c r="L40" s="2">
        <f>IF($H40="","",IF($B$2="","⟨период не задан⟩",IF($K40=0,"НЕТ СЧЁТА","ок")))</f>
        <v/>
      </c>
      <c r="M40" s="5">
        <f>IF($H40="","",IF('Ожидания'!D26="","⟨УТОЧНИТЬ: ожидаемая сумма⟩",'Ожидания'!D26))</f>
        <v/>
      </c>
      <c r="N40" s="5">
        <f>IF(OR($H40="",$B$2=""),"",SUMIFS('Реестр'!$H$2:$H$101,'Реестр'!$B$2:$B$101,$H40,'Реестр'!$C$2:$C$101,$I40,'Реестр'!$D$2:$D$101,$B$2))</f>
        <v/>
      </c>
      <c r="O40" s="5">
        <f>IF(OR($K40="",$K40=0,NOT(ISNUMBER($M40)),NOT(ISNUMBER($N40))),"",ROUND($N40-$M40,2))</f>
        <v/>
      </c>
      <c r="P40" s="14">
        <f>IF(OR(NOT(ISNUMBER($O40)),$M40=0),"",$O40/$M40)</f>
        <v/>
      </c>
      <c r="Q40" s="2">
        <f>IF($H40="","",IF('Ожидания'!E26="",IF($B$3="","⟨УТОЧНИТЬ: допуск⟩",$B$3),'Ожидания'!E26))</f>
        <v/>
      </c>
      <c r="R40" s="2">
        <f>IF(OR(NOT(ISNUMBER($P40)),NOT(ISNUMBER($Q40))),"—",IF(ABS($P40)&gt;$Q40/100,"ОТКЛОНЕНИЕ","ок"))</f>
        <v/>
      </c>
    </row>
    <row r="41">
      <c r="A41" s="2">
        <f>IF($B41="","",27)</f>
        <v/>
      </c>
      <c r="B41" s="2">
        <f>IF('Реестр'!E27="","",'Реестр'!E27)</f>
        <v/>
      </c>
      <c r="C41" s="2">
        <f>IF('Реестр'!B27="","",'Реестр'!B27)</f>
        <v/>
      </c>
      <c r="D41" s="2">
        <f>IF('Реестр'!D27="","",'Реестр'!D27)</f>
        <v/>
      </c>
      <c r="E41" s="2">
        <f>IF($B41="","",COUNTIFS('Реестр'!$E$2:$E$101,$B41,'Реестр'!$B$2:$B$101,$C41))</f>
        <v/>
      </c>
      <c r="F41" s="2">
        <f>IF($B41="","",IF($E41&gt;1,"ДУБЛЬ","ок"))</f>
        <v/>
      </c>
      <c r="H41" s="2">
        <f>IF('Ожидания'!B27="","",'Ожидания'!B27)</f>
        <v/>
      </c>
      <c r="I41" s="2">
        <f>IF('Ожидания'!C27="","",'Ожидания'!C27)</f>
        <v/>
      </c>
      <c r="J41" s="2">
        <f>IF($H41="","",IF($B$2="","⟨период не задан⟩",$B$2))</f>
        <v/>
      </c>
      <c r="K41" s="2">
        <f>IF(OR($H41="",$B$2=""),"",COUNTIFS('Реестр'!$B$2:$B$101,$H41,'Реестр'!$C$2:$C$101,$I41,'Реестр'!$D$2:$D$101,$B$2))</f>
        <v/>
      </c>
      <c r="L41" s="2">
        <f>IF($H41="","",IF($B$2="","⟨период не задан⟩",IF($K41=0,"НЕТ СЧЁТА","ок")))</f>
        <v/>
      </c>
      <c r="M41" s="5">
        <f>IF($H41="","",IF('Ожидания'!D27="","⟨УТОЧНИТЬ: ожидаемая сумма⟩",'Ожидания'!D27))</f>
        <v/>
      </c>
      <c r="N41" s="5">
        <f>IF(OR($H41="",$B$2=""),"",SUMIFS('Реестр'!$H$2:$H$101,'Реестр'!$B$2:$B$101,$H41,'Реестр'!$C$2:$C$101,$I41,'Реестр'!$D$2:$D$101,$B$2))</f>
        <v/>
      </c>
      <c r="O41" s="5">
        <f>IF(OR($K41="",$K41=0,NOT(ISNUMBER($M41)),NOT(ISNUMBER($N41))),"",ROUND($N41-$M41,2))</f>
        <v/>
      </c>
      <c r="P41" s="14">
        <f>IF(OR(NOT(ISNUMBER($O41)),$M41=0),"",$O41/$M41)</f>
        <v/>
      </c>
      <c r="Q41" s="2">
        <f>IF($H41="","",IF('Ожидания'!E27="",IF($B$3="","⟨УТОЧНИТЬ: допуск⟩",$B$3),'Ожидания'!E27))</f>
        <v/>
      </c>
      <c r="R41" s="2">
        <f>IF(OR(NOT(ISNUMBER($P41)),NOT(ISNUMBER($Q41))),"—",IF(ABS($P41)&gt;$Q41/100,"ОТКЛОНЕНИЕ","ок"))</f>
        <v/>
      </c>
    </row>
    <row r="42">
      <c r="A42" s="2">
        <f>IF($B42="","",28)</f>
        <v/>
      </c>
      <c r="B42" s="2">
        <f>IF('Реестр'!E28="","",'Реестр'!E28)</f>
        <v/>
      </c>
      <c r="C42" s="2">
        <f>IF('Реестр'!B28="","",'Реестр'!B28)</f>
        <v/>
      </c>
      <c r="D42" s="2">
        <f>IF('Реестр'!D28="","",'Реестр'!D28)</f>
        <v/>
      </c>
      <c r="E42" s="2">
        <f>IF($B42="","",COUNTIFS('Реестр'!$E$2:$E$101,$B42,'Реестр'!$B$2:$B$101,$C42))</f>
        <v/>
      </c>
      <c r="F42" s="2">
        <f>IF($B42="","",IF($E42&gt;1,"ДУБЛЬ","ок"))</f>
        <v/>
      </c>
      <c r="H42" s="2">
        <f>IF('Ожидания'!B28="","",'Ожидания'!B28)</f>
        <v/>
      </c>
      <c r="I42" s="2">
        <f>IF('Ожидания'!C28="","",'Ожидания'!C28)</f>
        <v/>
      </c>
      <c r="J42" s="2">
        <f>IF($H42="","",IF($B$2="","⟨период не задан⟩",$B$2))</f>
        <v/>
      </c>
      <c r="K42" s="2">
        <f>IF(OR($H42="",$B$2=""),"",COUNTIFS('Реестр'!$B$2:$B$101,$H42,'Реестр'!$C$2:$C$101,$I42,'Реестр'!$D$2:$D$101,$B$2))</f>
        <v/>
      </c>
      <c r="L42" s="2">
        <f>IF($H42="","",IF($B$2="","⟨период не задан⟩",IF($K42=0,"НЕТ СЧЁТА","ок")))</f>
        <v/>
      </c>
      <c r="M42" s="5">
        <f>IF($H42="","",IF('Ожидания'!D28="","⟨УТОЧНИТЬ: ожидаемая сумма⟩",'Ожидания'!D28))</f>
        <v/>
      </c>
      <c r="N42" s="5">
        <f>IF(OR($H42="",$B$2=""),"",SUMIFS('Реестр'!$H$2:$H$101,'Реестр'!$B$2:$B$101,$H42,'Реестр'!$C$2:$C$101,$I42,'Реестр'!$D$2:$D$101,$B$2))</f>
        <v/>
      </c>
      <c r="O42" s="5">
        <f>IF(OR($K42="",$K42=0,NOT(ISNUMBER($M42)),NOT(ISNUMBER($N42))),"",ROUND($N42-$M42,2))</f>
        <v/>
      </c>
      <c r="P42" s="14">
        <f>IF(OR(NOT(ISNUMBER($O42)),$M42=0),"",$O42/$M42)</f>
        <v/>
      </c>
      <c r="Q42" s="2">
        <f>IF($H42="","",IF('Ожидания'!E28="",IF($B$3="","⟨УТОЧНИТЬ: допуск⟩",$B$3),'Ожидания'!E28))</f>
        <v/>
      </c>
      <c r="R42" s="2">
        <f>IF(OR(NOT(ISNUMBER($P42)),NOT(ISNUMBER($Q42))),"—",IF(ABS($P42)&gt;$Q42/100,"ОТКЛОНЕНИЕ","ок"))</f>
        <v/>
      </c>
    </row>
    <row r="43">
      <c r="A43" s="2">
        <f>IF($B43="","",29)</f>
        <v/>
      </c>
      <c r="B43" s="2">
        <f>IF('Реестр'!E29="","",'Реестр'!E29)</f>
        <v/>
      </c>
      <c r="C43" s="2">
        <f>IF('Реестр'!B29="","",'Реестр'!B29)</f>
        <v/>
      </c>
      <c r="D43" s="2">
        <f>IF('Реестр'!D29="","",'Реестр'!D29)</f>
        <v/>
      </c>
      <c r="E43" s="2">
        <f>IF($B43="","",COUNTIFS('Реестр'!$E$2:$E$101,$B43,'Реестр'!$B$2:$B$101,$C43))</f>
        <v/>
      </c>
      <c r="F43" s="2">
        <f>IF($B43="","",IF($E43&gt;1,"ДУБЛЬ","ок"))</f>
        <v/>
      </c>
      <c r="H43" s="2">
        <f>IF('Ожидания'!B29="","",'Ожидания'!B29)</f>
        <v/>
      </c>
      <c r="I43" s="2">
        <f>IF('Ожидания'!C29="","",'Ожидания'!C29)</f>
        <v/>
      </c>
      <c r="J43" s="2">
        <f>IF($H43="","",IF($B$2="","⟨период не задан⟩",$B$2))</f>
        <v/>
      </c>
      <c r="K43" s="2">
        <f>IF(OR($H43="",$B$2=""),"",COUNTIFS('Реестр'!$B$2:$B$101,$H43,'Реестр'!$C$2:$C$101,$I43,'Реестр'!$D$2:$D$101,$B$2))</f>
        <v/>
      </c>
      <c r="L43" s="2">
        <f>IF($H43="","",IF($B$2="","⟨период не задан⟩",IF($K43=0,"НЕТ СЧЁТА","ок")))</f>
        <v/>
      </c>
      <c r="M43" s="5">
        <f>IF($H43="","",IF('Ожидания'!D29="","⟨УТОЧНИТЬ: ожидаемая сумма⟩",'Ожидания'!D29))</f>
        <v/>
      </c>
      <c r="N43" s="5">
        <f>IF(OR($H43="",$B$2=""),"",SUMIFS('Реестр'!$H$2:$H$101,'Реестр'!$B$2:$B$101,$H43,'Реестр'!$C$2:$C$101,$I43,'Реестр'!$D$2:$D$101,$B$2))</f>
        <v/>
      </c>
      <c r="O43" s="5">
        <f>IF(OR($K43="",$K43=0,NOT(ISNUMBER($M43)),NOT(ISNUMBER($N43))),"",ROUND($N43-$M43,2))</f>
        <v/>
      </c>
      <c r="P43" s="14">
        <f>IF(OR(NOT(ISNUMBER($O43)),$M43=0),"",$O43/$M43)</f>
        <v/>
      </c>
      <c r="Q43" s="2">
        <f>IF($H43="","",IF('Ожидания'!E29="",IF($B$3="","⟨УТОЧНИТЬ: допуск⟩",$B$3),'Ожидания'!E29))</f>
        <v/>
      </c>
      <c r="R43" s="2">
        <f>IF(OR(NOT(ISNUMBER($P43)),NOT(ISNUMBER($Q43))),"—",IF(ABS($P43)&gt;$Q43/100,"ОТКЛОНЕНИЕ","ок"))</f>
        <v/>
      </c>
    </row>
    <row r="44">
      <c r="A44" s="2">
        <f>IF($B44="","",30)</f>
        <v/>
      </c>
      <c r="B44" s="2">
        <f>IF('Реестр'!E30="","",'Реестр'!E30)</f>
        <v/>
      </c>
      <c r="C44" s="2">
        <f>IF('Реестр'!B30="","",'Реестр'!B30)</f>
        <v/>
      </c>
      <c r="D44" s="2">
        <f>IF('Реестр'!D30="","",'Реестр'!D30)</f>
        <v/>
      </c>
      <c r="E44" s="2">
        <f>IF($B44="","",COUNTIFS('Реестр'!$E$2:$E$101,$B44,'Реестр'!$B$2:$B$101,$C44))</f>
        <v/>
      </c>
      <c r="F44" s="2">
        <f>IF($B44="","",IF($E44&gt;1,"ДУБЛЬ","ок"))</f>
        <v/>
      </c>
      <c r="H44" s="2">
        <f>IF('Ожидания'!B30="","",'Ожидания'!B30)</f>
        <v/>
      </c>
      <c r="I44" s="2">
        <f>IF('Ожидания'!C30="","",'Ожидания'!C30)</f>
        <v/>
      </c>
      <c r="J44" s="2">
        <f>IF($H44="","",IF($B$2="","⟨период не задан⟩",$B$2))</f>
        <v/>
      </c>
      <c r="K44" s="2">
        <f>IF(OR($H44="",$B$2=""),"",COUNTIFS('Реестр'!$B$2:$B$101,$H44,'Реестр'!$C$2:$C$101,$I44,'Реестр'!$D$2:$D$101,$B$2))</f>
        <v/>
      </c>
      <c r="L44" s="2">
        <f>IF($H44="","",IF($B$2="","⟨период не задан⟩",IF($K44=0,"НЕТ СЧЁТА","ок")))</f>
        <v/>
      </c>
      <c r="M44" s="5">
        <f>IF($H44="","",IF('Ожидания'!D30="","⟨УТОЧНИТЬ: ожидаемая сумма⟩",'Ожидания'!D30))</f>
        <v/>
      </c>
      <c r="N44" s="5">
        <f>IF(OR($H44="",$B$2=""),"",SUMIFS('Реестр'!$H$2:$H$101,'Реестр'!$B$2:$B$101,$H44,'Реестр'!$C$2:$C$101,$I44,'Реестр'!$D$2:$D$101,$B$2))</f>
        <v/>
      </c>
      <c r="O44" s="5">
        <f>IF(OR($K44="",$K44=0,NOT(ISNUMBER($M44)),NOT(ISNUMBER($N44))),"",ROUND($N44-$M44,2))</f>
        <v/>
      </c>
      <c r="P44" s="14">
        <f>IF(OR(NOT(ISNUMBER($O44)),$M44=0),"",$O44/$M44)</f>
        <v/>
      </c>
      <c r="Q44" s="2">
        <f>IF($H44="","",IF('Ожидания'!E30="",IF($B$3="","⟨УТОЧНИТЬ: допуск⟩",$B$3),'Ожидания'!E30))</f>
        <v/>
      </c>
      <c r="R44" s="2">
        <f>IF(OR(NOT(ISNUMBER($P44)),NOT(ISNUMBER($Q44))),"—",IF(ABS($P44)&gt;$Q44/100,"ОТКЛОНЕНИЕ","ок"))</f>
        <v/>
      </c>
    </row>
    <row r="45">
      <c r="A45" s="2">
        <f>IF($B45="","",31)</f>
        <v/>
      </c>
      <c r="B45" s="2">
        <f>IF('Реестр'!E31="","",'Реестр'!E31)</f>
        <v/>
      </c>
      <c r="C45" s="2">
        <f>IF('Реестр'!B31="","",'Реестр'!B31)</f>
        <v/>
      </c>
      <c r="D45" s="2">
        <f>IF('Реестр'!D31="","",'Реестр'!D31)</f>
        <v/>
      </c>
      <c r="E45" s="2">
        <f>IF($B45="","",COUNTIFS('Реестр'!$E$2:$E$101,$B45,'Реестр'!$B$2:$B$101,$C45))</f>
        <v/>
      </c>
      <c r="F45" s="2">
        <f>IF($B45="","",IF($E45&gt;1,"ДУБЛЬ","ок"))</f>
        <v/>
      </c>
      <c r="H45" s="2">
        <f>IF('Ожидания'!B31="","",'Ожидания'!B31)</f>
        <v/>
      </c>
      <c r="I45" s="2">
        <f>IF('Ожидания'!C31="","",'Ожидания'!C31)</f>
        <v/>
      </c>
      <c r="J45" s="2">
        <f>IF($H45="","",IF($B$2="","⟨период не задан⟩",$B$2))</f>
        <v/>
      </c>
      <c r="K45" s="2">
        <f>IF(OR($H45="",$B$2=""),"",COUNTIFS('Реестр'!$B$2:$B$101,$H45,'Реестр'!$C$2:$C$101,$I45,'Реестр'!$D$2:$D$101,$B$2))</f>
        <v/>
      </c>
      <c r="L45" s="2">
        <f>IF($H45="","",IF($B$2="","⟨период не задан⟩",IF($K45=0,"НЕТ СЧЁТА","ок")))</f>
        <v/>
      </c>
      <c r="M45" s="5">
        <f>IF($H45="","",IF('Ожидания'!D31="","⟨УТОЧНИТЬ: ожидаемая сумма⟩",'Ожидания'!D31))</f>
        <v/>
      </c>
      <c r="N45" s="5">
        <f>IF(OR($H45="",$B$2=""),"",SUMIFS('Реестр'!$H$2:$H$101,'Реестр'!$B$2:$B$101,$H45,'Реестр'!$C$2:$C$101,$I45,'Реестр'!$D$2:$D$101,$B$2))</f>
        <v/>
      </c>
      <c r="O45" s="5">
        <f>IF(OR($K45="",$K45=0,NOT(ISNUMBER($M45)),NOT(ISNUMBER($N45))),"",ROUND($N45-$M45,2))</f>
        <v/>
      </c>
      <c r="P45" s="14">
        <f>IF(OR(NOT(ISNUMBER($O45)),$M45=0),"",$O45/$M45)</f>
        <v/>
      </c>
      <c r="Q45" s="2">
        <f>IF($H45="","",IF('Ожидания'!E31="",IF($B$3="","⟨УТОЧНИТЬ: допуск⟩",$B$3),'Ожидания'!E31))</f>
        <v/>
      </c>
      <c r="R45" s="2">
        <f>IF(OR(NOT(ISNUMBER($P45)),NOT(ISNUMBER($Q45))),"—",IF(ABS($P45)&gt;$Q45/100,"ОТКЛОНЕНИЕ","ок"))</f>
        <v/>
      </c>
    </row>
    <row r="46">
      <c r="A46" s="2">
        <f>IF($B46="","",32)</f>
        <v/>
      </c>
      <c r="B46" s="2">
        <f>IF('Реестр'!E32="","",'Реестр'!E32)</f>
        <v/>
      </c>
      <c r="C46" s="2">
        <f>IF('Реестр'!B32="","",'Реестр'!B32)</f>
        <v/>
      </c>
      <c r="D46" s="2">
        <f>IF('Реестр'!D32="","",'Реестр'!D32)</f>
        <v/>
      </c>
      <c r="E46" s="2">
        <f>IF($B46="","",COUNTIFS('Реестр'!$E$2:$E$101,$B46,'Реестр'!$B$2:$B$101,$C46))</f>
        <v/>
      </c>
      <c r="F46" s="2">
        <f>IF($B46="","",IF($E46&gt;1,"ДУБЛЬ","ок"))</f>
        <v/>
      </c>
      <c r="H46" s="2">
        <f>IF('Ожидания'!B32="","",'Ожидания'!B32)</f>
        <v/>
      </c>
      <c r="I46" s="2">
        <f>IF('Ожидания'!C32="","",'Ожидания'!C32)</f>
        <v/>
      </c>
      <c r="J46" s="2">
        <f>IF($H46="","",IF($B$2="","⟨период не задан⟩",$B$2))</f>
        <v/>
      </c>
      <c r="K46" s="2">
        <f>IF(OR($H46="",$B$2=""),"",COUNTIFS('Реестр'!$B$2:$B$101,$H46,'Реестр'!$C$2:$C$101,$I46,'Реестр'!$D$2:$D$101,$B$2))</f>
        <v/>
      </c>
      <c r="L46" s="2">
        <f>IF($H46="","",IF($B$2="","⟨период не задан⟩",IF($K46=0,"НЕТ СЧЁТА","ок")))</f>
        <v/>
      </c>
      <c r="M46" s="5">
        <f>IF($H46="","",IF('Ожидания'!D32="","⟨УТОЧНИТЬ: ожидаемая сумма⟩",'Ожидания'!D32))</f>
        <v/>
      </c>
      <c r="N46" s="5">
        <f>IF(OR($H46="",$B$2=""),"",SUMIFS('Реестр'!$H$2:$H$101,'Реестр'!$B$2:$B$101,$H46,'Реестр'!$C$2:$C$101,$I46,'Реестр'!$D$2:$D$101,$B$2))</f>
        <v/>
      </c>
      <c r="O46" s="5">
        <f>IF(OR($K46="",$K46=0,NOT(ISNUMBER($M46)),NOT(ISNUMBER($N46))),"",ROUND($N46-$M46,2))</f>
        <v/>
      </c>
      <c r="P46" s="14">
        <f>IF(OR(NOT(ISNUMBER($O46)),$M46=0),"",$O46/$M46)</f>
        <v/>
      </c>
      <c r="Q46" s="2">
        <f>IF($H46="","",IF('Ожидания'!E32="",IF($B$3="","⟨УТОЧНИТЬ: допуск⟩",$B$3),'Ожидания'!E32))</f>
        <v/>
      </c>
      <c r="R46" s="2">
        <f>IF(OR(NOT(ISNUMBER($P46)),NOT(ISNUMBER($Q46))),"—",IF(ABS($P46)&gt;$Q46/100,"ОТКЛОНЕНИЕ","ок"))</f>
        <v/>
      </c>
    </row>
    <row r="47">
      <c r="A47" s="2">
        <f>IF($B47="","",33)</f>
        <v/>
      </c>
      <c r="B47" s="2">
        <f>IF('Реестр'!E33="","",'Реестр'!E33)</f>
        <v/>
      </c>
      <c r="C47" s="2">
        <f>IF('Реестр'!B33="","",'Реестр'!B33)</f>
        <v/>
      </c>
      <c r="D47" s="2">
        <f>IF('Реестр'!D33="","",'Реестр'!D33)</f>
        <v/>
      </c>
      <c r="E47" s="2">
        <f>IF($B47="","",COUNTIFS('Реестр'!$E$2:$E$101,$B47,'Реестр'!$B$2:$B$101,$C47))</f>
        <v/>
      </c>
      <c r="F47" s="2">
        <f>IF($B47="","",IF($E47&gt;1,"ДУБЛЬ","ок"))</f>
        <v/>
      </c>
      <c r="H47" s="2">
        <f>IF('Ожидания'!B33="","",'Ожидания'!B33)</f>
        <v/>
      </c>
      <c r="I47" s="2">
        <f>IF('Ожидания'!C33="","",'Ожидания'!C33)</f>
        <v/>
      </c>
      <c r="J47" s="2">
        <f>IF($H47="","",IF($B$2="","⟨период не задан⟩",$B$2))</f>
        <v/>
      </c>
      <c r="K47" s="2">
        <f>IF(OR($H47="",$B$2=""),"",COUNTIFS('Реестр'!$B$2:$B$101,$H47,'Реестр'!$C$2:$C$101,$I47,'Реестр'!$D$2:$D$101,$B$2))</f>
        <v/>
      </c>
      <c r="L47" s="2">
        <f>IF($H47="","",IF($B$2="","⟨период не задан⟩",IF($K47=0,"НЕТ СЧЁТА","ок")))</f>
        <v/>
      </c>
      <c r="M47" s="5">
        <f>IF($H47="","",IF('Ожидания'!D33="","⟨УТОЧНИТЬ: ожидаемая сумма⟩",'Ожидания'!D33))</f>
        <v/>
      </c>
      <c r="N47" s="5">
        <f>IF(OR($H47="",$B$2=""),"",SUMIFS('Реестр'!$H$2:$H$101,'Реестр'!$B$2:$B$101,$H47,'Реестр'!$C$2:$C$101,$I47,'Реестр'!$D$2:$D$101,$B$2))</f>
        <v/>
      </c>
      <c r="O47" s="5">
        <f>IF(OR($K47="",$K47=0,NOT(ISNUMBER($M47)),NOT(ISNUMBER($N47))),"",ROUND($N47-$M47,2))</f>
        <v/>
      </c>
      <c r="P47" s="14">
        <f>IF(OR(NOT(ISNUMBER($O47)),$M47=0),"",$O47/$M47)</f>
        <v/>
      </c>
      <c r="Q47" s="2">
        <f>IF($H47="","",IF('Ожидания'!E33="",IF($B$3="","⟨УТОЧНИТЬ: допуск⟩",$B$3),'Ожидания'!E33))</f>
        <v/>
      </c>
      <c r="R47" s="2">
        <f>IF(OR(NOT(ISNUMBER($P47)),NOT(ISNUMBER($Q47))),"—",IF(ABS($P47)&gt;$Q47/100,"ОТКЛОНЕНИЕ","ок"))</f>
        <v/>
      </c>
    </row>
    <row r="48">
      <c r="A48" s="2">
        <f>IF($B48="","",34)</f>
        <v/>
      </c>
      <c r="B48" s="2">
        <f>IF('Реестр'!E34="","",'Реестр'!E34)</f>
        <v/>
      </c>
      <c r="C48" s="2">
        <f>IF('Реестр'!B34="","",'Реестр'!B34)</f>
        <v/>
      </c>
      <c r="D48" s="2">
        <f>IF('Реестр'!D34="","",'Реестр'!D34)</f>
        <v/>
      </c>
      <c r="E48" s="2">
        <f>IF($B48="","",COUNTIFS('Реестр'!$E$2:$E$101,$B48,'Реестр'!$B$2:$B$101,$C48))</f>
        <v/>
      </c>
      <c r="F48" s="2">
        <f>IF($B48="","",IF($E48&gt;1,"ДУБЛЬ","ок"))</f>
        <v/>
      </c>
      <c r="H48" s="2">
        <f>IF('Ожидания'!B34="","",'Ожидания'!B34)</f>
        <v/>
      </c>
      <c r="I48" s="2">
        <f>IF('Ожидания'!C34="","",'Ожидания'!C34)</f>
        <v/>
      </c>
      <c r="J48" s="2">
        <f>IF($H48="","",IF($B$2="","⟨период не задан⟩",$B$2))</f>
        <v/>
      </c>
      <c r="K48" s="2">
        <f>IF(OR($H48="",$B$2=""),"",COUNTIFS('Реестр'!$B$2:$B$101,$H48,'Реестр'!$C$2:$C$101,$I48,'Реестр'!$D$2:$D$101,$B$2))</f>
        <v/>
      </c>
      <c r="L48" s="2">
        <f>IF($H48="","",IF($B$2="","⟨период не задан⟩",IF($K48=0,"НЕТ СЧЁТА","ок")))</f>
        <v/>
      </c>
      <c r="M48" s="5">
        <f>IF($H48="","",IF('Ожидания'!D34="","⟨УТОЧНИТЬ: ожидаемая сумма⟩",'Ожидания'!D34))</f>
        <v/>
      </c>
      <c r="N48" s="5">
        <f>IF(OR($H48="",$B$2=""),"",SUMIFS('Реестр'!$H$2:$H$101,'Реестр'!$B$2:$B$101,$H48,'Реестр'!$C$2:$C$101,$I48,'Реестр'!$D$2:$D$101,$B$2))</f>
        <v/>
      </c>
      <c r="O48" s="5">
        <f>IF(OR($K48="",$K48=0,NOT(ISNUMBER($M48)),NOT(ISNUMBER($N48))),"",ROUND($N48-$M48,2))</f>
        <v/>
      </c>
      <c r="P48" s="14">
        <f>IF(OR(NOT(ISNUMBER($O48)),$M48=0),"",$O48/$M48)</f>
        <v/>
      </c>
      <c r="Q48" s="2">
        <f>IF($H48="","",IF('Ожидания'!E34="",IF($B$3="","⟨УТОЧНИТЬ: допуск⟩",$B$3),'Ожидания'!E34))</f>
        <v/>
      </c>
      <c r="R48" s="2">
        <f>IF(OR(NOT(ISNUMBER($P48)),NOT(ISNUMBER($Q48))),"—",IF(ABS($P48)&gt;$Q48/100,"ОТКЛОНЕНИЕ","ок"))</f>
        <v/>
      </c>
    </row>
    <row r="49">
      <c r="A49" s="2">
        <f>IF($B49="","",35)</f>
        <v/>
      </c>
      <c r="B49" s="2">
        <f>IF('Реестр'!E35="","",'Реестр'!E35)</f>
        <v/>
      </c>
      <c r="C49" s="2">
        <f>IF('Реестр'!B35="","",'Реестр'!B35)</f>
        <v/>
      </c>
      <c r="D49" s="2">
        <f>IF('Реестр'!D35="","",'Реестр'!D35)</f>
        <v/>
      </c>
      <c r="E49" s="2">
        <f>IF($B49="","",COUNTIFS('Реестр'!$E$2:$E$101,$B49,'Реестр'!$B$2:$B$101,$C49))</f>
        <v/>
      </c>
      <c r="F49" s="2">
        <f>IF($B49="","",IF($E49&gt;1,"ДУБЛЬ","ок"))</f>
        <v/>
      </c>
      <c r="H49" s="2">
        <f>IF('Ожидания'!B35="","",'Ожидания'!B35)</f>
        <v/>
      </c>
      <c r="I49" s="2">
        <f>IF('Ожидания'!C35="","",'Ожидания'!C35)</f>
        <v/>
      </c>
      <c r="J49" s="2">
        <f>IF($H49="","",IF($B$2="","⟨период не задан⟩",$B$2))</f>
        <v/>
      </c>
      <c r="K49" s="2">
        <f>IF(OR($H49="",$B$2=""),"",COUNTIFS('Реестр'!$B$2:$B$101,$H49,'Реестр'!$C$2:$C$101,$I49,'Реестр'!$D$2:$D$101,$B$2))</f>
        <v/>
      </c>
      <c r="L49" s="2">
        <f>IF($H49="","",IF($B$2="","⟨период не задан⟩",IF($K49=0,"НЕТ СЧЁТА","ок")))</f>
        <v/>
      </c>
      <c r="M49" s="5">
        <f>IF($H49="","",IF('Ожидания'!D35="","⟨УТОЧНИТЬ: ожидаемая сумма⟩",'Ожидания'!D35))</f>
        <v/>
      </c>
      <c r="N49" s="5">
        <f>IF(OR($H49="",$B$2=""),"",SUMIFS('Реестр'!$H$2:$H$101,'Реестр'!$B$2:$B$101,$H49,'Реестр'!$C$2:$C$101,$I49,'Реестр'!$D$2:$D$101,$B$2))</f>
        <v/>
      </c>
      <c r="O49" s="5">
        <f>IF(OR($K49="",$K49=0,NOT(ISNUMBER($M49)),NOT(ISNUMBER($N49))),"",ROUND($N49-$M49,2))</f>
        <v/>
      </c>
      <c r="P49" s="14">
        <f>IF(OR(NOT(ISNUMBER($O49)),$M49=0),"",$O49/$M49)</f>
        <v/>
      </c>
      <c r="Q49" s="2">
        <f>IF($H49="","",IF('Ожидания'!E35="",IF($B$3="","⟨УТОЧНИТЬ: допуск⟩",$B$3),'Ожидания'!E35))</f>
        <v/>
      </c>
      <c r="R49" s="2">
        <f>IF(OR(NOT(ISNUMBER($P49)),NOT(ISNUMBER($Q49))),"—",IF(ABS($P49)&gt;$Q49/100,"ОТКЛОНЕНИЕ","ок"))</f>
        <v/>
      </c>
    </row>
    <row r="50">
      <c r="A50" s="2">
        <f>IF($B50="","",36)</f>
        <v/>
      </c>
      <c r="B50" s="2">
        <f>IF('Реестр'!E36="","",'Реестр'!E36)</f>
        <v/>
      </c>
      <c r="C50" s="2">
        <f>IF('Реестр'!B36="","",'Реестр'!B36)</f>
        <v/>
      </c>
      <c r="D50" s="2">
        <f>IF('Реестр'!D36="","",'Реестр'!D36)</f>
        <v/>
      </c>
      <c r="E50" s="2">
        <f>IF($B50="","",COUNTIFS('Реестр'!$E$2:$E$101,$B50,'Реестр'!$B$2:$B$101,$C50))</f>
        <v/>
      </c>
      <c r="F50" s="2">
        <f>IF($B50="","",IF($E50&gt;1,"ДУБЛЬ","ок"))</f>
        <v/>
      </c>
      <c r="H50" s="2">
        <f>IF('Ожидания'!B36="","",'Ожидания'!B36)</f>
        <v/>
      </c>
      <c r="I50" s="2">
        <f>IF('Ожидания'!C36="","",'Ожидания'!C36)</f>
        <v/>
      </c>
      <c r="J50" s="2">
        <f>IF($H50="","",IF($B$2="","⟨период не задан⟩",$B$2))</f>
        <v/>
      </c>
      <c r="K50" s="2">
        <f>IF(OR($H50="",$B$2=""),"",COUNTIFS('Реестр'!$B$2:$B$101,$H50,'Реестр'!$C$2:$C$101,$I50,'Реестр'!$D$2:$D$101,$B$2))</f>
        <v/>
      </c>
      <c r="L50" s="2">
        <f>IF($H50="","",IF($B$2="","⟨период не задан⟩",IF($K50=0,"НЕТ СЧЁТА","ок")))</f>
        <v/>
      </c>
      <c r="M50" s="5">
        <f>IF($H50="","",IF('Ожидания'!D36="","⟨УТОЧНИТЬ: ожидаемая сумма⟩",'Ожидания'!D36))</f>
        <v/>
      </c>
      <c r="N50" s="5">
        <f>IF(OR($H50="",$B$2=""),"",SUMIFS('Реестр'!$H$2:$H$101,'Реестр'!$B$2:$B$101,$H50,'Реестр'!$C$2:$C$101,$I50,'Реестр'!$D$2:$D$101,$B$2))</f>
        <v/>
      </c>
      <c r="O50" s="5">
        <f>IF(OR($K50="",$K50=0,NOT(ISNUMBER($M50)),NOT(ISNUMBER($N50))),"",ROUND($N50-$M50,2))</f>
        <v/>
      </c>
      <c r="P50" s="14">
        <f>IF(OR(NOT(ISNUMBER($O50)),$M50=0),"",$O50/$M50)</f>
        <v/>
      </c>
      <c r="Q50" s="2">
        <f>IF($H50="","",IF('Ожидания'!E36="",IF($B$3="","⟨УТОЧНИТЬ: допуск⟩",$B$3),'Ожидания'!E36))</f>
        <v/>
      </c>
      <c r="R50" s="2">
        <f>IF(OR(NOT(ISNUMBER($P50)),NOT(ISNUMBER($Q50))),"—",IF(ABS($P50)&gt;$Q50/100,"ОТКЛОНЕНИЕ","ок"))</f>
        <v/>
      </c>
    </row>
    <row r="51">
      <c r="A51" s="2">
        <f>IF($B51="","",37)</f>
        <v/>
      </c>
      <c r="B51" s="2">
        <f>IF('Реестр'!E37="","",'Реестр'!E37)</f>
        <v/>
      </c>
      <c r="C51" s="2">
        <f>IF('Реестр'!B37="","",'Реестр'!B37)</f>
        <v/>
      </c>
      <c r="D51" s="2">
        <f>IF('Реестр'!D37="","",'Реестр'!D37)</f>
        <v/>
      </c>
      <c r="E51" s="2">
        <f>IF($B51="","",COUNTIFS('Реестр'!$E$2:$E$101,$B51,'Реестр'!$B$2:$B$101,$C51))</f>
        <v/>
      </c>
      <c r="F51" s="2">
        <f>IF($B51="","",IF($E51&gt;1,"ДУБЛЬ","ок"))</f>
        <v/>
      </c>
      <c r="H51" s="2">
        <f>IF('Ожидания'!B37="","",'Ожидания'!B37)</f>
        <v/>
      </c>
      <c r="I51" s="2">
        <f>IF('Ожидания'!C37="","",'Ожидания'!C37)</f>
        <v/>
      </c>
      <c r="J51" s="2">
        <f>IF($H51="","",IF($B$2="","⟨период не задан⟩",$B$2))</f>
        <v/>
      </c>
      <c r="K51" s="2">
        <f>IF(OR($H51="",$B$2=""),"",COUNTIFS('Реестр'!$B$2:$B$101,$H51,'Реестр'!$C$2:$C$101,$I51,'Реестр'!$D$2:$D$101,$B$2))</f>
        <v/>
      </c>
      <c r="L51" s="2">
        <f>IF($H51="","",IF($B$2="","⟨период не задан⟩",IF($K51=0,"НЕТ СЧЁТА","ок")))</f>
        <v/>
      </c>
      <c r="M51" s="5">
        <f>IF($H51="","",IF('Ожидания'!D37="","⟨УТОЧНИТЬ: ожидаемая сумма⟩",'Ожидания'!D37))</f>
        <v/>
      </c>
      <c r="N51" s="5">
        <f>IF(OR($H51="",$B$2=""),"",SUMIFS('Реестр'!$H$2:$H$101,'Реестр'!$B$2:$B$101,$H51,'Реестр'!$C$2:$C$101,$I51,'Реестр'!$D$2:$D$101,$B$2))</f>
        <v/>
      </c>
      <c r="O51" s="5">
        <f>IF(OR($K51="",$K51=0,NOT(ISNUMBER($M51)),NOT(ISNUMBER($N51))),"",ROUND($N51-$M51,2))</f>
        <v/>
      </c>
      <c r="P51" s="14">
        <f>IF(OR(NOT(ISNUMBER($O51)),$M51=0),"",$O51/$M51)</f>
        <v/>
      </c>
      <c r="Q51" s="2">
        <f>IF($H51="","",IF('Ожидания'!E37="",IF($B$3="","⟨УТОЧНИТЬ: допуск⟩",$B$3),'Ожидания'!E37))</f>
        <v/>
      </c>
      <c r="R51" s="2">
        <f>IF(OR(NOT(ISNUMBER($P51)),NOT(ISNUMBER($Q51))),"—",IF(ABS($P51)&gt;$Q51/100,"ОТКЛОНЕНИЕ","ок"))</f>
        <v/>
      </c>
    </row>
    <row r="52">
      <c r="A52" s="2">
        <f>IF($B52="","",38)</f>
        <v/>
      </c>
      <c r="B52" s="2">
        <f>IF('Реестр'!E38="","",'Реестр'!E38)</f>
        <v/>
      </c>
      <c r="C52" s="2">
        <f>IF('Реестр'!B38="","",'Реестр'!B38)</f>
        <v/>
      </c>
      <c r="D52" s="2">
        <f>IF('Реестр'!D38="","",'Реестр'!D38)</f>
        <v/>
      </c>
      <c r="E52" s="2">
        <f>IF($B52="","",COUNTIFS('Реестр'!$E$2:$E$101,$B52,'Реестр'!$B$2:$B$101,$C52))</f>
        <v/>
      </c>
      <c r="F52" s="2">
        <f>IF($B52="","",IF($E52&gt;1,"ДУБЛЬ","ок"))</f>
        <v/>
      </c>
      <c r="H52" s="2">
        <f>IF('Ожидания'!B38="","",'Ожидания'!B38)</f>
        <v/>
      </c>
      <c r="I52" s="2">
        <f>IF('Ожидания'!C38="","",'Ожидания'!C38)</f>
        <v/>
      </c>
      <c r="J52" s="2">
        <f>IF($H52="","",IF($B$2="","⟨период не задан⟩",$B$2))</f>
        <v/>
      </c>
      <c r="K52" s="2">
        <f>IF(OR($H52="",$B$2=""),"",COUNTIFS('Реестр'!$B$2:$B$101,$H52,'Реестр'!$C$2:$C$101,$I52,'Реестр'!$D$2:$D$101,$B$2))</f>
        <v/>
      </c>
      <c r="L52" s="2">
        <f>IF($H52="","",IF($B$2="","⟨период не задан⟩",IF($K52=0,"НЕТ СЧЁТА","ок")))</f>
        <v/>
      </c>
      <c r="M52" s="5">
        <f>IF($H52="","",IF('Ожидания'!D38="","⟨УТОЧНИТЬ: ожидаемая сумма⟩",'Ожидания'!D38))</f>
        <v/>
      </c>
      <c r="N52" s="5">
        <f>IF(OR($H52="",$B$2=""),"",SUMIFS('Реестр'!$H$2:$H$101,'Реестр'!$B$2:$B$101,$H52,'Реестр'!$C$2:$C$101,$I52,'Реестр'!$D$2:$D$101,$B$2))</f>
        <v/>
      </c>
      <c r="O52" s="5">
        <f>IF(OR($K52="",$K52=0,NOT(ISNUMBER($M52)),NOT(ISNUMBER($N52))),"",ROUND($N52-$M52,2))</f>
        <v/>
      </c>
      <c r="P52" s="14">
        <f>IF(OR(NOT(ISNUMBER($O52)),$M52=0),"",$O52/$M52)</f>
        <v/>
      </c>
      <c r="Q52" s="2">
        <f>IF($H52="","",IF('Ожидания'!E38="",IF($B$3="","⟨УТОЧНИТЬ: допуск⟩",$B$3),'Ожидания'!E38))</f>
        <v/>
      </c>
      <c r="R52" s="2">
        <f>IF(OR(NOT(ISNUMBER($P52)),NOT(ISNUMBER($Q52))),"—",IF(ABS($P52)&gt;$Q52/100,"ОТКЛОНЕНИЕ","ок"))</f>
        <v/>
      </c>
    </row>
    <row r="53">
      <c r="A53" s="2">
        <f>IF($B53="","",39)</f>
        <v/>
      </c>
      <c r="B53" s="2">
        <f>IF('Реестр'!E39="","",'Реестр'!E39)</f>
        <v/>
      </c>
      <c r="C53" s="2">
        <f>IF('Реестр'!B39="","",'Реестр'!B39)</f>
        <v/>
      </c>
      <c r="D53" s="2">
        <f>IF('Реестр'!D39="","",'Реестр'!D39)</f>
        <v/>
      </c>
      <c r="E53" s="2">
        <f>IF($B53="","",COUNTIFS('Реестр'!$E$2:$E$101,$B53,'Реестр'!$B$2:$B$101,$C53))</f>
        <v/>
      </c>
      <c r="F53" s="2">
        <f>IF($B53="","",IF($E53&gt;1,"ДУБЛЬ","ок"))</f>
        <v/>
      </c>
      <c r="H53" s="2">
        <f>IF('Ожидания'!B39="","",'Ожидания'!B39)</f>
        <v/>
      </c>
      <c r="I53" s="2">
        <f>IF('Ожидания'!C39="","",'Ожидания'!C39)</f>
        <v/>
      </c>
      <c r="J53" s="2">
        <f>IF($H53="","",IF($B$2="","⟨период не задан⟩",$B$2))</f>
        <v/>
      </c>
      <c r="K53" s="2">
        <f>IF(OR($H53="",$B$2=""),"",COUNTIFS('Реестр'!$B$2:$B$101,$H53,'Реестр'!$C$2:$C$101,$I53,'Реестр'!$D$2:$D$101,$B$2))</f>
        <v/>
      </c>
      <c r="L53" s="2">
        <f>IF($H53="","",IF($B$2="","⟨период не задан⟩",IF($K53=0,"НЕТ СЧЁТА","ок")))</f>
        <v/>
      </c>
      <c r="M53" s="5">
        <f>IF($H53="","",IF('Ожидания'!D39="","⟨УТОЧНИТЬ: ожидаемая сумма⟩",'Ожидания'!D39))</f>
        <v/>
      </c>
      <c r="N53" s="5">
        <f>IF(OR($H53="",$B$2=""),"",SUMIFS('Реестр'!$H$2:$H$101,'Реестр'!$B$2:$B$101,$H53,'Реестр'!$C$2:$C$101,$I53,'Реестр'!$D$2:$D$101,$B$2))</f>
        <v/>
      </c>
      <c r="O53" s="5">
        <f>IF(OR($K53="",$K53=0,NOT(ISNUMBER($M53)),NOT(ISNUMBER($N53))),"",ROUND($N53-$M53,2))</f>
        <v/>
      </c>
      <c r="P53" s="14">
        <f>IF(OR(NOT(ISNUMBER($O53)),$M53=0),"",$O53/$M53)</f>
        <v/>
      </c>
      <c r="Q53" s="2">
        <f>IF($H53="","",IF('Ожидания'!E39="",IF($B$3="","⟨УТОЧНИТЬ: допуск⟩",$B$3),'Ожидания'!E39))</f>
        <v/>
      </c>
      <c r="R53" s="2">
        <f>IF(OR(NOT(ISNUMBER($P53)),NOT(ISNUMBER($Q53))),"—",IF(ABS($P53)&gt;$Q53/100,"ОТКЛОНЕНИЕ","ок"))</f>
        <v/>
      </c>
    </row>
    <row r="54">
      <c r="A54" s="2">
        <f>IF($B54="","",40)</f>
        <v/>
      </c>
      <c r="B54" s="2">
        <f>IF('Реестр'!E40="","",'Реестр'!E40)</f>
        <v/>
      </c>
      <c r="C54" s="2">
        <f>IF('Реестр'!B40="","",'Реестр'!B40)</f>
        <v/>
      </c>
      <c r="D54" s="2">
        <f>IF('Реестр'!D40="","",'Реестр'!D40)</f>
        <v/>
      </c>
      <c r="E54" s="2">
        <f>IF($B54="","",COUNTIFS('Реестр'!$E$2:$E$101,$B54,'Реестр'!$B$2:$B$101,$C54))</f>
        <v/>
      </c>
      <c r="F54" s="2">
        <f>IF($B54="","",IF($E54&gt;1,"ДУБЛЬ","ок"))</f>
        <v/>
      </c>
      <c r="H54" s="2">
        <f>IF('Ожидания'!B40="","",'Ожидания'!B40)</f>
        <v/>
      </c>
      <c r="I54" s="2">
        <f>IF('Ожидания'!C40="","",'Ожидания'!C40)</f>
        <v/>
      </c>
      <c r="J54" s="2">
        <f>IF($H54="","",IF($B$2="","⟨период не задан⟩",$B$2))</f>
        <v/>
      </c>
      <c r="K54" s="2">
        <f>IF(OR($H54="",$B$2=""),"",COUNTIFS('Реестр'!$B$2:$B$101,$H54,'Реестр'!$C$2:$C$101,$I54,'Реестр'!$D$2:$D$101,$B$2))</f>
        <v/>
      </c>
      <c r="L54" s="2">
        <f>IF($H54="","",IF($B$2="","⟨период не задан⟩",IF($K54=0,"НЕТ СЧЁТА","ок")))</f>
        <v/>
      </c>
      <c r="M54" s="5">
        <f>IF($H54="","",IF('Ожидания'!D40="","⟨УТОЧНИТЬ: ожидаемая сумма⟩",'Ожидания'!D40))</f>
        <v/>
      </c>
      <c r="N54" s="5">
        <f>IF(OR($H54="",$B$2=""),"",SUMIFS('Реестр'!$H$2:$H$101,'Реестр'!$B$2:$B$101,$H54,'Реестр'!$C$2:$C$101,$I54,'Реестр'!$D$2:$D$101,$B$2))</f>
        <v/>
      </c>
      <c r="O54" s="5">
        <f>IF(OR($K54="",$K54=0,NOT(ISNUMBER($M54)),NOT(ISNUMBER($N54))),"",ROUND($N54-$M54,2))</f>
        <v/>
      </c>
      <c r="P54" s="14">
        <f>IF(OR(NOT(ISNUMBER($O54)),$M54=0),"",$O54/$M54)</f>
        <v/>
      </c>
      <c r="Q54" s="2">
        <f>IF($H54="","",IF('Ожидания'!E40="",IF($B$3="","⟨УТОЧНИТЬ: допуск⟩",$B$3),'Ожидания'!E40))</f>
        <v/>
      </c>
      <c r="R54" s="2">
        <f>IF(OR(NOT(ISNUMBER($P54)),NOT(ISNUMBER($Q54))),"—",IF(ABS($P54)&gt;$Q54/100,"ОТКЛОНЕНИЕ","ок"))</f>
        <v/>
      </c>
    </row>
    <row r="55">
      <c r="A55" s="2">
        <f>IF($B55="","",41)</f>
        <v/>
      </c>
      <c r="B55" s="2">
        <f>IF('Реестр'!E41="","",'Реестр'!E41)</f>
        <v/>
      </c>
      <c r="C55" s="2">
        <f>IF('Реестр'!B41="","",'Реестр'!B41)</f>
        <v/>
      </c>
      <c r="D55" s="2">
        <f>IF('Реестр'!D41="","",'Реестр'!D41)</f>
        <v/>
      </c>
      <c r="E55" s="2">
        <f>IF($B55="","",COUNTIFS('Реестр'!$E$2:$E$101,$B55,'Реестр'!$B$2:$B$101,$C55))</f>
        <v/>
      </c>
      <c r="F55" s="2">
        <f>IF($B55="","",IF($E55&gt;1,"ДУБЛЬ","ок"))</f>
        <v/>
      </c>
      <c r="H55" s="2">
        <f>IF('Ожидания'!B41="","",'Ожидания'!B41)</f>
        <v/>
      </c>
      <c r="I55" s="2">
        <f>IF('Ожидания'!C41="","",'Ожидания'!C41)</f>
        <v/>
      </c>
      <c r="J55" s="2">
        <f>IF($H55="","",IF($B$2="","⟨период не задан⟩",$B$2))</f>
        <v/>
      </c>
      <c r="K55" s="2">
        <f>IF(OR($H55="",$B$2=""),"",COUNTIFS('Реестр'!$B$2:$B$101,$H55,'Реестр'!$C$2:$C$101,$I55,'Реестр'!$D$2:$D$101,$B$2))</f>
        <v/>
      </c>
      <c r="L55" s="2">
        <f>IF($H55="","",IF($B$2="","⟨период не задан⟩",IF($K55=0,"НЕТ СЧЁТА","ок")))</f>
        <v/>
      </c>
      <c r="M55" s="5">
        <f>IF($H55="","",IF('Ожидания'!D41="","⟨УТОЧНИТЬ: ожидаемая сумма⟩",'Ожидания'!D41))</f>
        <v/>
      </c>
      <c r="N55" s="5">
        <f>IF(OR($H55="",$B$2=""),"",SUMIFS('Реестр'!$H$2:$H$101,'Реестр'!$B$2:$B$101,$H55,'Реестр'!$C$2:$C$101,$I55,'Реестр'!$D$2:$D$101,$B$2))</f>
        <v/>
      </c>
      <c r="O55" s="5">
        <f>IF(OR($K55="",$K55=0,NOT(ISNUMBER($M55)),NOT(ISNUMBER($N55))),"",ROUND($N55-$M55,2))</f>
        <v/>
      </c>
      <c r="P55" s="14">
        <f>IF(OR(NOT(ISNUMBER($O55)),$M55=0),"",$O55/$M55)</f>
        <v/>
      </c>
      <c r="Q55" s="2">
        <f>IF($H55="","",IF('Ожидания'!E41="",IF($B$3="","⟨УТОЧНИТЬ: допуск⟩",$B$3),'Ожидания'!E41))</f>
        <v/>
      </c>
      <c r="R55" s="2">
        <f>IF(OR(NOT(ISNUMBER($P55)),NOT(ISNUMBER($Q55))),"—",IF(ABS($P55)&gt;$Q55/100,"ОТКЛОНЕНИЕ","ок"))</f>
        <v/>
      </c>
    </row>
    <row r="56">
      <c r="A56" s="2">
        <f>IF($B56="","",42)</f>
        <v/>
      </c>
      <c r="B56" s="2">
        <f>IF('Реестр'!E42="","",'Реестр'!E42)</f>
        <v/>
      </c>
      <c r="C56" s="2">
        <f>IF('Реестр'!B42="","",'Реестр'!B42)</f>
        <v/>
      </c>
      <c r="D56" s="2">
        <f>IF('Реестр'!D42="","",'Реестр'!D42)</f>
        <v/>
      </c>
      <c r="E56" s="2">
        <f>IF($B56="","",COUNTIFS('Реестр'!$E$2:$E$101,$B56,'Реестр'!$B$2:$B$101,$C56))</f>
        <v/>
      </c>
      <c r="F56" s="2">
        <f>IF($B56="","",IF($E56&gt;1,"ДУБЛЬ","ок"))</f>
        <v/>
      </c>
    </row>
    <row r="57">
      <c r="A57" s="2">
        <f>IF($B57="","",43)</f>
        <v/>
      </c>
      <c r="B57" s="2">
        <f>IF('Реестр'!E43="","",'Реестр'!E43)</f>
        <v/>
      </c>
      <c r="C57" s="2">
        <f>IF('Реестр'!B43="","",'Реестр'!B43)</f>
        <v/>
      </c>
      <c r="D57" s="2">
        <f>IF('Реестр'!D43="","",'Реестр'!D43)</f>
        <v/>
      </c>
      <c r="E57" s="2">
        <f>IF($B57="","",COUNTIFS('Реестр'!$E$2:$E$101,$B57,'Реестр'!$B$2:$B$101,$C57))</f>
        <v/>
      </c>
      <c r="F57" s="2">
        <f>IF($B57="","",IF($E57&gt;1,"ДУБЛЬ","ок"))</f>
        <v/>
      </c>
    </row>
    <row r="58">
      <c r="A58" s="2">
        <f>IF($B58="","",44)</f>
        <v/>
      </c>
      <c r="B58" s="2">
        <f>IF('Реестр'!E44="","",'Реестр'!E44)</f>
        <v/>
      </c>
      <c r="C58" s="2">
        <f>IF('Реестр'!B44="","",'Реестр'!B44)</f>
        <v/>
      </c>
      <c r="D58" s="2">
        <f>IF('Реестр'!D44="","",'Реестр'!D44)</f>
        <v/>
      </c>
      <c r="E58" s="2">
        <f>IF($B58="","",COUNTIFS('Реестр'!$E$2:$E$101,$B58,'Реестр'!$B$2:$B$101,$C58))</f>
        <v/>
      </c>
      <c r="F58" s="2">
        <f>IF($B58="","",IF($E58&gt;1,"ДУБЛЬ","ок"))</f>
        <v/>
      </c>
    </row>
    <row r="59">
      <c r="A59" s="2">
        <f>IF($B59="","",45)</f>
        <v/>
      </c>
      <c r="B59" s="2">
        <f>IF('Реестр'!E45="","",'Реестр'!E45)</f>
        <v/>
      </c>
      <c r="C59" s="2">
        <f>IF('Реестр'!B45="","",'Реестр'!B45)</f>
        <v/>
      </c>
      <c r="D59" s="2">
        <f>IF('Реестр'!D45="","",'Реестр'!D45)</f>
        <v/>
      </c>
      <c r="E59" s="2">
        <f>IF($B59="","",COUNTIFS('Реестр'!$E$2:$E$101,$B59,'Реестр'!$B$2:$B$101,$C59))</f>
        <v/>
      </c>
      <c r="F59" s="2">
        <f>IF($B59="","",IF($E59&gt;1,"ДУБЛЬ","ок"))</f>
        <v/>
      </c>
    </row>
    <row r="60">
      <c r="A60" s="2">
        <f>IF($B60="","",46)</f>
        <v/>
      </c>
      <c r="B60" s="2">
        <f>IF('Реестр'!E46="","",'Реестр'!E46)</f>
        <v/>
      </c>
      <c r="C60" s="2">
        <f>IF('Реестр'!B46="","",'Реестр'!B46)</f>
        <v/>
      </c>
      <c r="D60" s="2">
        <f>IF('Реестр'!D46="","",'Реестр'!D46)</f>
        <v/>
      </c>
      <c r="E60" s="2">
        <f>IF($B60="","",COUNTIFS('Реестр'!$E$2:$E$101,$B60,'Реестр'!$B$2:$B$101,$C60))</f>
        <v/>
      </c>
      <c r="F60" s="2">
        <f>IF($B60="","",IF($E60&gt;1,"ДУБЛЬ","ок"))</f>
        <v/>
      </c>
    </row>
    <row r="61">
      <c r="A61" s="2">
        <f>IF($B61="","",47)</f>
        <v/>
      </c>
      <c r="B61" s="2">
        <f>IF('Реестр'!E47="","",'Реестр'!E47)</f>
        <v/>
      </c>
      <c r="C61" s="2">
        <f>IF('Реестр'!B47="","",'Реестр'!B47)</f>
        <v/>
      </c>
      <c r="D61" s="2">
        <f>IF('Реестр'!D47="","",'Реестр'!D47)</f>
        <v/>
      </c>
      <c r="E61" s="2">
        <f>IF($B61="","",COUNTIFS('Реестр'!$E$2:$E$101,$B61,'Реестр'!$B$2:$B$101,$C61))</f>
        <v/>
      </c>
      <c r="F61" s="2">
        <f>IF($B61="","",IF($E61&gt;1,"ДУБЛЬ","ок"))</f>
        <v/>
      </c>
    </row>
    <row r="62">
      <c r="A62" s="2">
        <f>IF($B62="","",48)</f>
        <v/>
      </c>
      <c r="B62" s="2">
        <f>IF('Реестр'!E48="","",'Реестр'!E48)</f>
        <v/>
      </c>
      <c r="C62" s="2">
        <f>IF('Реестр'!B48="","",'Реестр'!B48)</f>
        <v/>
      </c>
      <c r="D62" s="2">
        <f>IF('Реестр'!D48="","",'Реестр'!D48)</f>
        <v/>
      </c>
      <c r="E62" s="2">
        <f>IF($B62="","",COUNTIFS('Реестр'!$E$2:$E$101,$B62,'Реестр'!$B$2:$B$101,$C62))</f>
        <v/>
      </c>
      <c r="F62" s="2">
        <f>IF($B62="","",IF($E62&gt;1,"ДУБЛЬ","ок"))</f>
        <v/>
      </c>
    </row>
    <row r="63">
      <c r="A63" s="2">
        <f>IF($B63="","",49)</f>
        <v/>
      </c>
      <c r="B63" s="2">
        <f>IF('Реестр'!E49="","",'Реестр'!E49)</f>
        <v/>
      </c>
      <c r="C63" s="2">
        <f>IF('Реестр'!B49="","",'Реестр'!B49)</f>
        <v/>
      </c>
      <c r="D63" s="2">
        <f>IF('Реестр'!D49="","",'Реестр'!D49)</f>
        <v/>
      </c>
      <c r="E63" s="2">
        <f>IF($B63="","",COUNTIFS('Реестр'!$E$2:$E$101,$B63,'Реестр'!$B$2:$B$101,$C63))</f>
        <v/>
      </c>
      <c r="F63" s="2">
        <f>IF($B63="","",IF($E63&gt;1,"ДУБЛЬ","ок"))</f>
        <v/>
      </c>
    </row>
    <row r="64">
      <c r="A64" s="2">
        <f>IF($B64="","",50)</f>
        <v/>
      </c>
      <c r="B64" s="2">
        <f>IF('Реестр'!E50="","",'Реестр'!E50)</f>
        <v/>
      </c>
      <c r="C64" s="2">
        <f>IF('Реестр'!B50="","",'Реестр'!B50)</f>
        <v/>
      </c>
      <c r="D64" s="2">
        <f>IF('Реестр'!D50="","",'Реестр'!D50)</f>
        <v/>
      </c>
      <c r="E64" s="2">
        <f>IF($B64="","",COUNTIFS('Реестр'!$E$2:$E$101,$B64,'Реестр'!$B$2:$B$101,$C64))</f>
        <v/>
      </c>
      <c r="F64" s="2">
        <f>IF($B64="","",IF($E64&gt;1,"ДУБЛЬ","ок"))</f>
        <v/>
      </c>
    </row>
    <row r="65">
      <c r="A65" s="2">
        <f>IF($B65="","",51)</f>
        <v/>
      </c>
      <c r="B65" s="2">
        <f>IF('Реестр'!E51="","",'Реестр'!E51)</f>
        <v/>
      </c>
      <c r="C65" s="2">
        <f>IF('Реестр'!B51="","",'Реестр'!B51)</f>
        <v/>
      </c>
      <c r="D65" s="2">
        <f>IF('Реестр'!D51="","",'Реестр'!D51)</f>
        <v/>
      </c>
      <c r="E65" s="2">
        <f>IF($B65="","",COUNTIFS('Реестр'!$E$2:$E$101,$B65,'Реестр'!$B$2:$B$101,$C65))</f>
        <v/>
      </c>
      <c r="F65" s="2">
        <f>IF($B65="","",IF($E65&gt;1,"ДУБЛЬ","ок"))</f>
        <v/>
      </c>
    </row>
    <row r="66">
      <c r="A66" s="2">
        <f>IF($B66="","",52)</f>
        <v/>
      </c>
      <c r="B66" s="2">
        <f>IF('Реестр'!E52="","",'Реестр'!E52)</f>
        <v/>
      </c>
      <c r="C66" s="2">
        <f>IF('Реестр'!B52="","",'Реестр'!B52)</f>
        <v/>
      </c>
      <c r="D66" s="2">
        <f>IF('Реестр'!D52="","",'Реестр'!D52)</f>
        <v/>
      </c>
      <c r="E66" s="2">
        <f>IF($B66="","",COUNTIFS('Реестр'!$E$2:$E$101,$B66,'Реестр'!$B$2:$B$101,$C66))</f>
        <v/>
      </c>
      <c r="F66" s="2">
        <f>IF($B66="","",IF($E66&gt;1,"ДУБЛЬ","ок"))</f>
        <v/>
      </c>
    </row>
    <row r="67">
      <c r="A67" s="2">
        <f>IF($B67="","",53)</f>
        <v/>
      </c>
      <c r="B67" s="2">
        <f>IF('Реестр'!E53="","",'Реестр'!E53)</f>
        <v/>
      </c>
      <c r="C67" s="2">
        <f>IF('Реестр'!B53="","",'Реестр'!B53)</f>
        <v/>
      </c>
      <c r="D67" s="2">
        <f>IF('Реестр'!D53="","",'Реестр'!D53)</f>
        <v/>
      </c>
      <c r="E67" s="2">
        <f>IF($B67="","",COUNTIFS('Реестр'!$E$2:$E$101,$B67,'Реестр'!$B$2:$B$101,$C67))</f>
        <v/>
      </c>
      <c r="F67" s="2">
        <f>IF($B67="","",IF($E67&gt;1,"ДУБЛЬ","ок"))</f>
        <v/>
      </c>
    </row>
    <row r="68">
      <c r="A68" s="2">
        <f>IF($B68="","",54)</f>
        <v/>
      </c>
      <c r="B68" s="2">
        <f>IF('Реестр'!E54="","",'Реестр'!E54)</f>
        <v/>
      </c>
      <c r="C68" s="2">
        <f>IF('Реестр'!B54="","",'Реестр'!B54)</f>
        <v/>
      </c>
      <c r="D68" s="2">
        <f>IF('Реестр'!D54="","",'Реестр'!D54)</f>
        <v/>
      </c>
      <c r="E68" s="2">
        <f>IF($B68="","",COUNTIFS('Реестр'!$E$2:$E$101,$B68,'Реестр'!$B$2:$B$101,$C68))</f>
        <v/>
      </c>
      <c r="F68" s="2">
        <f>IF($B68="","",IF($E68&gt;1,"ДУБЛЬ","ок"))</f>
        <v/>
      </c>
    </row>
    <row r="69">
      <c r="A69" s="2">
        <f>IF($B69="","",55)</f>
        <v/>
      </c>
      <c r="B69" s="2">
        <f>IF('Реестр'!E55="","",'Реестр'!E55)</f>
        <v/>
      </c>
      <c r="C69" s="2">
        <f>IF('Реестр'!B55="","",'Реестр'!B55)</f>
        <v/>
      </c>
      <c r="D69" s="2">
        <f>IF('Реестр'!D55="","",'Реестр'!D55)</f>
        <v/>
      </c>
      <c r="E69" s="2">
        <f>IF($B69="","",COUNTIFS('Реестр'!$E$2:$E$101,$B69,'Реестр'!$B$2:$B$101,$C69))</f>
        <v/>
      </c>
      <c r="F69" s="2">
        <f>IF($B69="","",IF($E69&gt;1,"ДУБЛЬ","ок"))</f>
        <v/>
      </c>
    </row>
    <row r="70">
      <c r="A70" s="2">
        <f>IF($B70="","",56)</f>
        <v/>
      </c>
      <c r="B70" s="2">
        <f>IF('Реестр'!E56="","",'Реестр'!E56)</f>
        <v/>
      </c>
      <c r="C70" s="2">
        <f>IF('Реестр'!B56="","",'Реестр'!B56)</f>
        <v/>
      </c>
      <c r="D70" s="2">
        <f>IF('Реестр'!D56="","",'Реестр'!D56)</f>
        <v/>
      </c>
      <c r="E70" s="2">
        <f>IF($B70="","",COUNTIFS('Реестр'!$E$2:$E$101,$B70,'Реестр'!$B$2:$B$101,$C70))</f>
        <v/>
      </c>
      <c r="F70" s="2">
        <f>IF($B70="","",IF($E70&gt;1,"ДУБЛЬ","ок"))</f>
        <v/>
      </c>
    </row>
    <row r="71">
      <c r="A71" s="2">
        <f>IF($B71="","",57)</f>
        <v/>
      </c>
      <c r="B71" s="2">
        <f>IF('Реестр'!E57="","",'Реестр'!E57)</f>
        <v/>
      </c>
      <c r="C71" s="2">
        <f>IF('Реестр'!B57="","",'Реестр'!B57)</f>
        <v/>
      </c>
      <c r="D71" s="2">
        <f>IF('Реестр'!D57="","",'Реестр'!D57)</f>
        <v/>
      </c>
      <c r="E71" s="2">
        <f>IF($B71="","",COUNTIFS('Реестр'!$E$2:$E$101,$B71,'Реестр'!$B$2:$B$101,$C71))</f>
        <v/>
      </c>
      <c r="F71" s="2">
        <f>IF($B71="","",IF($E71&gt;1,"ДУБЛЬ","ок"))</f>
        <v/>
      </c>
    </row>
    <row r="72">
      <c r="A72" s="2">
        <f>IF($B72="","",58)</f>
        <v/>
      </c>
      <c r="B72" s="2">
        <f>IF('Реестр'!E58="","",'Реестр'!E58)</f>
        <v/>
      </c>
      <c r="C72" s="2">
        <f>IF('Реестр'!B58="","",'Реестр'!B58)</f>
        <v/>
      </c>
      <c r="D72" s="2">
        <f>IF('Реестр'!D58="","",'Реестр'!D58)</f>
        <v/>
      </c>
      <c r="E72" s="2">
        <f>IF($B72="","",COUNTIFS('Реестр'!$E$2:$E$101,$B72,'Реестр'!$B$2:$B$101,$C72))</f>
        <v/>
      </c>
      <c r="F72" s="2">
        <f>IF($B72="","",IF($E72&gt;1,"ДУБЛЬ","ок"))</f>
        <v/>
      </c>
    </row>
    <row r="73">
      <c r="A73" s="2">
        <f>IF($B73="","",59)</f>
        <v/>
      </c>
      <c r="B73" s="2">
        <f>IF('Реестр'!E59="","",'Реестр'!E59)</f>
        <v/>
      </c>
      <c r="C73" s="2">
        <f>IF('Реестр'!B59="","",'Реестр'!B59)</f>
        <v/>
      </c>
      <c r="D73" s="2">
        <f>IF('Реестр'!D59="","",'Реестр'!D59)</f>
        <v/>
      </c>
      <c r="E73" s="2">
        <f>IF($B73="","",COUNTIFS('Реестр'!$E$2:$E$101,$B73,'Реестр'!$B$2:$B$101,$C73))</f>
        <v/>
      </c>
      <c r="F73" s="2">
        <f>IF($B73="","",IF($E73&gt;1,"ДУБЛЬ","ок"))</f>
        <v/>
      </c>
    </row>
    <row r="74">
      <c r="A74" s="2">
        <f>IF($B74="","",60)</f>
        <v/>
      </c>
      <c r="B74" s="2">
        <f>IF('Реестр'!E60="","",'Реестр'!E60)</f>
        <v/>
      </c>
      <c r="C74" s="2">
        <f>IF('Реестр'!B60="","",'Реестр'!B60)</f>
        <v/>
      </c>
      <c r="D74" s="2">
        <f>IF('Реестр'!D60="","",'Реестр'!D60)</f>
        <v/>
      </c>
      <c r="E74" s="2">
        <f>IF($B74="","",COUNTIFS('Реестр'!$E$2:$E$101,$B74,'Реестр'!$B$2:$B$101,$C74))</f>
        <v/>
      </c>
      <c r="F74" s="2">
        <f>IF($B74="","",IF($E74&gt;1,"ДУБЛЬ","ок"))</f>
        <v/>
      </c>
    </row>
    <row r="75">
      <c r="A75" s="2">
        <f>IF($B75="","",61)</f>
        <v/>
      </c>
      <c r="B75" s="2">
        <f>IF('Реестр'!E61="","",'Реестр'!E61)</f>
        <v/>
      </c>
      <c r="C75" s="2">
        <f>IF('Реестр'!B61="","",'Реестр'!B61)</f>
        <v/>
      </c>
      <c r="D75" s="2">
        <f>IF('Реестр'!D61="","",'Реестр'!D61)</f>
        <v/>
      </c>
      <c r="E75" s="2">
        <f>IF($B75="","",COUNTIFS('Реестр'!$E$2:$E$101,$B75,'Реестр'!$B$2:$B$101,$C75))</f>
        <v/>
      </c>
      <c r="F75" s="2">
        <f>IF($B75="","",IF($E75&gt;1,"ДУБЛЬ","ок"))</f>
        <v/>
      </c>
    </row>
    <row r="76">
      <c r="A76" s="2">
        <f>IF($B76="","",62)</f>
        <v/>
      </c>
      <c r="B76" s="2">
        <f>IF('Реестр'!E62="","",'Реестр'!E62)</f>
        <v/>
      </c>
      <c r="C76" s="2">
        <f>IF('Реестр'!B62="","",'Реестр'!B62)</f>
        <v/>
      </c>
      <c r="D76" s="2">
        <f>IF('Реестр'!D62="","",'Реестр'!D62)</f>
        <v/>
      </c>
      <c r="E76" s="2">
        <f>IF($B76="","",COUNTIFS('Реестр'!$E$2:$E$101,$B76,'Реестр'!$B$2:$B$101,$C76))</f>
        <v/>
      </c>
      <c r="F76" s="2">
        <f>IF($B76="","",IF($E76&gt;1,"ДУБЛЬ","ок"))</f>
        <v/>
      </c>
    </row>
    <row r="77">
      <c r="A77" s="2">
        <f>IF($B77="","",63)</f>
        <v/>
      </c>
      <c r="B77" s="2">
        <f>IF('Реестр'!E63="","",'Реестр'!E63)</f>
        <v/>
      </c>
      <c r="C77" s="2">
        <f>IF('Реестр'!B63="","",'Реестр'!B63)</f>
        <v/>
      </c>
      <c r="D77" s="2">
        <f>IF('Реестр'!D63="","",'Реестр'!D63)</f>
        <v/>
      </c>
      <c r="E77" s="2">
        <f>IF($B77="","",COUNTIFS('Реестр'!$E$2:$E$101,$B77,'Реестр'!$B$2:$B$101,$C77))</f>
        <v/>
      </c>
      <c r="F77" s="2">
        <f>IF($B77="","",IF($E77&gt;1,"ДУБЛЬ","ок"))</f>
        <v/>
      </c>
    </row>
    <row r="78">
      <c r="A78" s="2">
        <f>IF($B78="","",64)</f>
        <v/>
      </c>
      <c r="B78" s="2">
        <f>IF('Реестр'!E64="","",'Реестр'!E64)</f>
        <v/>
      </c>
      <c r="C78" s="2">
        <f>IF('Реестр'!B64="","",'Реестр'!B64)</f>
        <v/>
      </c>
      <c r="D78" s="2">
        <f>IF('Реестр'!D64="","",'Реестр'!D64)</f>
        <v/>
      </c>
      <c r="E78" s="2">
        <f>IF($B78="","",COUNTIFS('Реестр'!$E$2:$E$101,$B78,'Реестр'!$B$2:$B$101,$C78))</f>
        <v/>
      </c>
      <c r="F78" s="2">
        <f>IF($B78="","",IF($E78&gt;1,"ДУБЛЬ","ок"))</f>
        <v/>
      </c>
    </row>
    <row r="79">
      <c r="A79" s="2">
        <f>IF($B79="","",65)</f>
        <v/>
      </c>
      <c r="B79" s="2">
        <f>IF('Реестр'!E65="","",'Реестр'!E65)</f>
        <v/>
      </c>
      <c r="C79" s="2">
        <f>IF('Реестр'!B65="","",'Реестр'!B65)</f>
        <v/>
      </c>
      <c r="D79" s="2">
        <f>IF('Реестр'!D65="","",'Реестр'!D65)</f>
        <v/>
      </c>
      <c r="E79" s="2">
        <f>IF($B79="","",COUNTIFS('Реестр'!$E$2:$E$101,$B79,'Реестр'!$B$2:$B$101,$C79))</f>
        <v/>
      </c>
      <c r="F79" s="2">
        <f>IF($B79="","",IF($E79&gt;1,"ДУБЛЬ","ок"))</f>
        <v/>
      </c>
    </row>
    <row r="80">
      <c r="A80" s="2">
        <f>IF($B80="","",66)</f>
        <v/>
      </c>
      <c r="B80" s="2">
        <f>IF('Реестр'!E66="","",'Реестр'!E66)</f>
        <v/>
      </c>
      <c r="C80" s="2">
        <f>IF('Реестр'!B66="","",'Реестр'!B66)</f>
        <v/>
      </c>
      <c r="D80" s="2">
        <f>IF('Реестр'!D66="","",'Реестр'!D66)</f>
        <v/>
      </c>
      <c r="E80" s="2">
        <f>IF($B80="","",COUNTIFS('Реестр'!$E$2:$E$101,$B80,'Реестр'!$B$2:$B$101,$C80))</f>
        <v/>
      </c>
      <c r="F80" s="2">
        <f>IF($B80="","",IF($E80&gt;1,"ДУБЛЬ","ок"))</f>
        <v/>
      </c>
    </row>
    <row r="81">
      <c r="A81" s="2">
        <f>IF($B81="","",67)</f>
        <v/>
      </c>
      <c r="B81" s="2">
        <f>IF('Реестр'!E67="","",'Реестр'!E67)</f>
        <v/>
      </c>
      <c r="C81" s="2">
        <f>IF('Реестр'!B67="","",'Реестр'!B67)</f>
        <v/>
      </c>
      <c r="D81" s="2">
        <f>IF('Реестр'!D67="","",'Реестр'!D67)</f>
        <v/>
      </c>
      <c r="E81" s="2">
        <f>IF($B81="","",COUNTIFS('Реестр'!$E$2:$E$101,$B81,'Реестр'!$B$2:$B$101,$C81))</f>
        <v/>
      </c>
      <c r="F81" s="2">
        <f>IF($B81="","",IF($E81&gt;1,"ДУБЛЬ","ок"))</f>
        <v/>
      </c>
    </row>
    <row r="82">
      <c r="A82" s="2">
        <f>IF($B82="","",68)</f>
        <v/>
      </c>
      <c r="B82" s="2">
        <f>IF('Реестр'!E68="","",'Реестр'!E68)</f>
        <v/>
      </c>
      <c r="C82" s="2">
        <f>IF('Реестр'!B68="","",'Реестр'!B68)</f>
        <v/>
      </c>
      <c r="D82" s="2">
        <f>IF('Реестр'!D68="","",'Реестр'!D68)</f>
        <v/>
      </c>
      <c r="E82" s="2">
        <f>IF($B82="","",COUNTIFS('Реестр'!$E$2:$E$101,$B82,'Реестр'!$B$2:$B$101,$C82))</f>
        <v/>
      </c>
      <c r="F82" s="2">
        <f>IF($B82="","",IF($E82&gt;1,"ДУБЛЬ","ок"))</f>
        <v/>
      </c>
    </row>
    <row r="83">
      <c r="A83" s="2">
        <f>IF($B83="","",69)</f>
        <v/>
      </c>
      <c r="B83" s="2">
        <f>IF('Реестр'!E69="","",'Реестр'!E69)</f>
        <v/>
      </c>
      <c r="C83" s="2">
        <f>IF('Реестр'!B69="","",'Реестр'!B69)</f>
        <v/>
      </c>
      <c r="D83" s="2">
        <f>IF('Реестр'!D69="","",'Реестр'!D69)</f>
        <v/>
      </c>
      <c r="E83" s="2">
        <f>IF($B83="","",COUNTIFS('Реестр'!$E$2:$E$101,$B83,'Реестр'!$B$2:$B$101,$C83))</f>
        <v/>
      </c>
      <c r="F83" s="2">
        <f>IF($B83="","",IF($E83&gt;1,"ДУБЛЬ","ок"))</f>
        <v/>
      </c>
    </row>
    <row r="84">
      <c r="A84" s="2">
        <f>IF($B84="","",70)</f>
        <v/>
      </c>
      <c r="B84" s="2">
        <f>IF('Реестр'!E70="","",'Реестр'!E70)</f>
        <v/>
      </c>
      <c r="C84" s="2">
        <f>IF('Реестр'!B70="","",'Реестр'!B70)</f>
        <v/>
      </c>
      <c r="D84" s="2">
        <f>IF('Реестр'!D70="","",'Реестр'!D70)</f>
        <v/>
      </c>
      <c r="E84" s="2">
        <f>IF($B84="","",COUNTIFS('Реестр'!$E$2:$E$101,$B84,'Реестр'!$B$2:$B$101,$C84))</f>
        <v/>
      </c>
      <c r="F84" s="2">
        <f>IF($B84="","",IF($E84&gt;1,"ДУБЛЬ","ок"))</f>
        <v/>
      </c>
    </row>
    <row r="85">
      <c r="A85" s="2">
        <f>IF($B85="","",71)</f>
        <v/>
      </c>
      <c r="B85" s="2">
        <f>IF('Реестр'!E71="","",'Реестр'!E71)</f>
        <v/>
      </c>
      <c r="C85" s="2">
        <f>IF('Реестр'!B71="","",'Реестр'!B71)</f>
        <v/>
      </c>
      <c r="D85" s="2">
        <f>IF('Реестр'!D71="","",'Реестр'!D71)</f>
        <v/>
      </c>
      <c r="E85" s="2">
        <f>IF($B85="","",COUNTIFS('Реестр'!$E$2:$E$101,$B85,'Реестр'!$B$2:$B$101,$C85))</f>
        <v/>
      </c>
      <c r="F85" s="2">
        <f>IF($B85="","",IF($E85&gt;1,"ДУБЛЬ","ок"))</f>
        <v/>
      </c>
    </row>
    <row r="86">
      <c r="A86" s="2">
        <f>IF($B86="","",72)</f>
        <v/>
      </c>
      <c r="B86" s="2">
        <f>IF('Реестр'!E72="","",'Реестр'!E72)</f>
        <v/>
      </c>
      <c r="C86" s="2">
        <f>IF('Реестр'!B72="","",'Реестр'!B72)</f>
        <v/>
      </c>
      <c r="D86" s="2">
        <f>IF('Реестр'!D72="","",'Реестр'!D72)</f>
        <v/>
      </c>
      <c r="E86" s="2">
        <f>IF($B86="","",COUNTIFS('Реестр'!$E$2:$E$101,$B86,'Реестр'!$B$2:$B$101,$C86))</f>
        <v/>
      </c>
      <c r="F86" s="2">
        <f>IF($B86="","",IF($E86&gt;1,"ДУБЛЬ","ок"))</f>
        <v/>
      </c>
    </row>
    <row r="87">
      <c r="A87" s="2">
        <f>IF($B87="","",73)</f>
        <v/>
      </c>
      <c r="B87" s="2">
        <f>IF('Реестр'!E73="","",'Реестр'!E73)</f>
        <v/>
      </c>
      <c r="C87" s="2">
        <f>IF('Реестр'!B73="","",'Реестр'!B73)</f>
        <v/>
      </c>
      <c r="D87" s="2">
        <f>IF('Реестр'!D73="","",'Реестр'!D73)</f>
        <v/>
      </c>
      <c r="E87" s="2">
        <f>IF($B87="","",COUNTIFS('Реестр'!$E$2:$E$101,$B87,'Реестр'!$B$2:$B$101,$C87))</f>
        <v/>
      </c>
      <c r="F87" s="2">
        <f>IF($B87="","",IF($E87&gt;1,"ДУБЛЬ","ок"))</f>
        <v/>
      </c>
    </row>
    <row r="88">
      <c r="A88" s="2">
        <f>IF($B88="","",74)</f>
        <v/>
      </c>
      <c r="B88" s="2">
        <f>IF('Реестр'!E74="","",'Реестр'!E74)</f>
        <v/>
      </c>
      <c r="C88" s="2">
        <f>IF('Реестр'!B74="","",'Реестр'!B74)</f>
        <v/>
      </c>
      <c r="D88" s="2">
        <f>IF('Реестр'!D74="","",'Реестр'!D74)</f>
        <v/>
      </c>
      <c r="E88" s="2">
        <f>IF($B88="","",COUNTIFS('Реестр'!$E$2:$E$101,$B88,'Реестр'!$B$2:$B$101,$C88))</f>
        <v/>
      </c>
      <c r="F88" s="2">
        <f>IF($B88="","",IF($E88&gt;1,"ДУБЛЬ","ок"))</f>
        <v/>
      </c>
    </row>
    <row r="89">
      <c r="A89" s="2">
        <f>IF($B89="","",75)</f>
        <v/>
      </c>
      <c r="B89" s="2">
        <f>IF('Реестр'!E75="","",'Реестр'!E75)</f>
        <v/>
      </c>
      <c r="C89" s="2">
        <f>IF('Реестр'!B75="","",'Реестр'!B75)</f>
        <v/>
      </c>
      <c r="D89" s="2">
        <f>IF('Реестр'!D75="","",'Реестр'!D75)</f>
        <v/>
      </c>
      <c r="E89" s="2">
        <f>IF($B89="","",COUNTIFS('Реестр'!$E$2:$E$101,$B89,'Реестр'!$B$2:$B$101,$C89))</f>
        <v/>
      </c>
      <c r="F89" s="2">
        <f>IF($B89="","",IF($E89&gt;1,"ДУБЛЬ","ок"))</f>
        <v/>
      </c>
    </row>
    <row r="90">
      <c r="A90" s="2">
        <f>IF($B90="","",76)</f>
        <v/>
      </c>
      <c r="B90" s="2">
        <f>IF('Реестр'!E76="","",'Реестр'!E76)</f>
        <v/>
      </c>
      <c r="C90" s="2">
        <f>IF('Реестр'!B76="","",'Реестр'!B76)</f>
        <v/>
      </c>
      <c r="D90" s="2">
        <f>IF('Реестр'!D76="","",'Реестр'!D76)</f>
        <v/>
      </c>
      <c r="E90" s="2">
        <f>IF($B90="","",COUNTIFS('Реестр'!$E$2:$E$101,$B90,'Реестр'!$B$2:$B$101,$C90))</f>
        <v/>
      </c>
      <c r="F90" s="2">
        <f>IF($B90="","",IF($E90&gt;1,"ДУБЛЬ","ок"))</f>
        <v/>
      </c>
    </row>
    <row r="91">
      <c r="A91" s="2">
        <f>IF($B91="","",77)</f>
        <v/>
      </c>
      <c r="B91" s="2">
        <f>IF('Реестр'!E77="","",'Реестр'!E77)</f>
        <v/>
      </c>
      <c r="C91" s="2">
        <f>IF('Реестр'!B77="","",'Реестр'!B77)</f>
        <v/>
      </c>
      <c r="D91" s="2">
        <f>IF('Реестр'!D77="","",'Реестр'!D77)</f>
        <v/>
      </c>
      <c r="E91" s="2">
        <f>IF($B91="","",COUNTIFS('Реестр'!$E$2:$E$101,$B91,'Реестр'!$B$2:$B$101,$C91))</f>
        <v/>
      </c>
      <c r="F91" s="2">
        <f>IF($B91="","",IF($E91&gt;1,"ДУБЛЬ","ок"))</f>
        <v/>
      </c>
    </row>
    <row r="92">
      <c r="A92" s="2">
        <f>IF($B92="","",78)</f>
        <v/>
      </c>
      <c r="B92" s="2">
        <f>IF('Реестр'!E78="","",'Реестр'!E78)</f>
        <v/>
      </c>
      <c r="C92" s="2">
        <f>IF('Реестр'!B78="","",'Реестр'!B78)</f>
        <v/>
      </c>
      <c r="D92" s="2">
        <f>IF('Реестр'!D78="","",'Реестр'!D78)</f>
        <v/>
      </c>
      <c r="E92" s="2">
        <f>IF($B92="","",COUNTIFS('Реестр'!$E$2:$E$101,$B92,'Реестр'!$B$2:$B$101,$C92))</f>
        <v/>
      </c>
      <c r="F92" s="2">
        <f>IF($B92="","",IF($E92&gt;1,"ДУБЛЬ","ок"))</f>
        <v/>
      </c>
    </row>
    <row r="93">
      <c r="A93" s="2">
        <f>IF($B93="","",79)</f>
        <v/>
      </c>
      <c r="B93" s="2">
        <f>IF('Реестр'!E79="","",'Реестр'!E79)</f>
        <v/>
      </c>
      <c r="C93" s="2">
        <f>IF('Реестр'!B79="","",'Реестр'!B79)</f>
        <v/>
      </c>
      <c r="D93" s="2">
        <f>IF('Реестр'!D79="","",'Реестр'!D79)</f>
        <v/>
      </c>
      <c r="E93" s="2">
        <f>IF($B93="","",COUNTIFS('Реестр'!$E$2:$E$101,$B93,'Реестр'!$B$2:$B$101,$C93))</f>
        <v/>
      </c>
      <c r="F93" s="2">
        <f>IF($B93="","",IF($E93&gt;1,"ДУБЛЬ","ок"))</f>
        <v/>
      </c>
    </row>
    <row r="94">
      <c r="A94" s="2">
        <f>IF($B94="","",80)</f>
        <v/>
      </c>
      <c r="B94" s="2">
        <f>IF('Реестр'!E80="","",'Реестр'!E80)</f>
        <v/>
      </c>
      <c r="C94" s="2">
        <f>IF('Реестр'!B80="","",'Реестр'!B80)</f>
        <v/>
      </c>
      <c r="D94" s="2">
        <f>IF('Реестр'!D80="","",'Реестр'!D80)</f>
        <v/>
      </c>
      <c r="E94" s="2">
        <f>IF($B94="","",COUNTIFS('Реестр'!$E$2:$E$101,$B94,'Реестр'!$B$2:$B$101,$C94))</f>
        <v/>
      </c>
      <c r="F94" s="2">
        <f>IF($B94="","",IF($E94&gt;1,"ДУБЛЬ","ок"))</f>
        <v/>
      </c>
    </row>
    <row r="95">
      <c r="A95" s="2">
        <f>IF($B95="","",81)</f>
        <v/>
      </c>
      <c r="B95" s="2">
        <f>IF('Реестр'!E81="","",'Реестр'!E81)</f>
        <v/>
      </c>
      <c r="C95" s="2">
        <f>IF('Реестр'!B81="","",'Реестр'!B81)</f>
        <v/>
      </c>
      <c r="D95" s="2">
        <f>IF('Реестр'!D81="","",'Реестр'!D81)</f>
        <v/>
      </c>
      <c r="E95" s="2">
        <f>IF($B95="","",COUNTIFS('Реестр'!$E$2:$E$101,$B95,'Реестр'!$B$2:$B$101,$C95))</f>
        <v/>
      </c>
      <c r="F95" s="2">
        <f>IF($B95="","",IF($E95&gt;1,"ДУБЛЬ","ок"))</f>
        <v/>
      </c>
    </row>
    <row r="96">
      <c r="A96" s="2">
        <f>IF($B96="","",82)</f>
        <v/>
      </c>
      <c r="B96" s="2">
        <f>IF('Реестр'!E82="","",'Реестр'!E82)</f>
        <v/>
      </c>
      <c r="C96" s="2">
        <f>IF('Реестр'!B82="","",'Реестр'!B82)</f>
        <v/>
      </c>
      <c r="D96" s="2">
        <f>IF('Реестр'!D82="","",'Реестр'!D82)</f>
        <v/>
      </c>
      <c r="E96" s="2">
        <f>IF($B96="","",COUNTIFS('Реестр'!$E$2:$E$101,$B96,'Реестр'!$B$2:$B$101,$C96))</f>
        <v/>
      </c>
      <c r="F96" s="2">
        <f>IF($B96="","",IF($E96&gt;1,"ДУБЛЬ","ок"))</f>
        <v/>
      </c>
    </row>
    <row r="97">
      <c r="A97" s="2">
        <f>IF($B97="","",83)</f>
        <v/>
      </c>
      <c r="B97" s="2">
        <f>IF('Реестр'!E83="","",'Реестр'!E83)</f>
        <v/>
      </c>
      <c r="C97" s="2">
        <f>IF('Реестр'!B83="","",'Реестр'!B83)</f>
        <v/>
      </c>
      <c r="D97" s="2">
        <f>IF('Реестр'!D83="","",'Реестр'!D83)</f>
        <v/>
      </c>
      <c r="E97" s="2">
        <f>IF($B97="","",COUNTIFS('Реестр'!$E$2:$E$101,$B97,'Реестр'!$B$2:$B$101,$C97))</f>
        <v/>
      </c>
      <c r="F97" s="2">
        <f>IF($B97="","",IF($E97&gt;1,"ДУБЛЬ","ок"))</f>
        <v/>
      </c>
    </row>
    <row r="98">
      <c r="A98" s="2">
        <f>IF($B98="","",84)</f>
        <v/>
      </c>
      <c r="B98" s="2">
        <f>IF('Реестр'!E84="","",'Реестр'!E84)</f>
        <v/>
      </c>
      <c r="C98" s="2">
        <f>IF('Реестр'!B84="","",'Реестр'!B84)</f>
        <v/>
      </c>
      <c r="D98" s="2">
        <f>IF('Реестр'!D84="","",'Реестр'!D84)</f>
        <v/>
      </c>
      <c r="E98" s="2">
        <f>IF($B98="","",COUNTIFS('Реестр'!$E$2:$E$101,$B98,'Реестр'!$B$2:$B$101,$C98))</f>
        <v/>
      </c>
      <c r="F98" s="2">
        <f>IF($B98="","",IF($E98&gt;1,"ДУБЛЬ","ок"))</f>
        <v/>
      </c>
    </row>
    <row r="99">
      <c r="A99" s="2">
        <f>IF($B99="","",85)</f>
        <v/>
      </c>
      <c r="B99" s="2">
        <f>IF('Реестр'!E85="","",'Реестр'!E85)</f>
        <v/>
      </c>
      <c r="C99" s="2">
        <f>IF('Реестр'!B85="","",'Реестр'!B85)</f>
        <v/>
      </c>
      <c r="D99" s="2">
        <f>IF('Реестр'!D85="","",'Реестр'!D85)</f>
        <v/>
      </c>
      <c r="E99" s="2">
        <f>IF($B99="","",COUNTIFS('Реестр'!$E$2:$E$101,$B99,'Реестр'!$B$2:$B$101,$C99))</f>
        <v/>
      </c>
      <c r="F99" s="2">
        <f>IF($B99="","",IF($E99&gt;1,"ДУБЛЬ","ок"))</f>
        <v/>
      </c>
    </row>
    <row r="100">
      <c r="A100" s="2">
        <f>IF($B100="","",86)</f>
        <v/>
      </c>
      <c r="B100" s="2">
        <f>IF('Реестр'!E86="","",'Реестр'!E86)</f>
        <v/>
      </c>
      <c r="C100" s="2">
        <f>IF('Реестр'!B86="","",'Реестр'!B86)</f>
        <v/>
      </c>
      <c r="D100" s="2">
        <f>IF('Реестр'!D86="","",'Реестр'!D86)</f>
        <v/>
      </c>
      <c r="E100" s="2">
        <f>IF($B100="","",COUNTIFS('Реестр'!$E$2:$E$101,$B100,'Реестр'!$B$2:$B$101,$C100))</f>
        <v/>
      </c>
      <c r="F100" s="2">
        <f>IF($B100="","",IF($E100&gt;1,"ДУБЛЬ","ок"))</f>
        <v/>
      </c>
    </row>
    <row r="101">
      <c r="A101" s="2">
        <f>IF($B101="","",87)</f>
        <v/>
      </c>
      <c r="B101" s="2">
        <f>IF('Реестр'!E87="","",'Реестр'!E87)</f>
        <v/>
      </c>
      <c r="C101" s="2">
        <f>IF('Реестр'!B87="","",'Реестр'!B87)</f>
        <v/>
      </c>
      <c r="D101" s="2">
        <f>IF('Реестр'!D87="","",'Реестр'!D87)</f>
        <v/>
      </c>
      <c r="E101" s="2">
        <f>IF($B101="","",COUNTIFS('Реестр'!$E$2:$E$101,$B101,'Реестр'!$B$2:$B$101,$C101))</f>
        <v/>
      </c>
      <c r="F101" s="2">
        <f>IF($B101="","",IF($E101&gt;1,"ДУБЛЬ","ок"))</f>
        <v/>
      </c>
    </row>
    <row r="102">
      <c r="A102" s="2">
        <f>IF($B102="","",88)</f>
        <v/>
      </c>
      <c r="B102" s="2">
        <f>IF('Реестр'!E88="","",'Реестр'!E88)</f>
        <v/>
      </c>
      <c r="C102" s="2">
        <f>IF('Реестр'!B88="","",'Реестр'!B88)</f>
        <v/>
      </c>
      <c r="D102" s="2">
        <f>IF('Реестр'!D88="","",'Реестр'!D88)</f>
        <v/>
      </c>
      <c r="E102" s="2">
        <f>IF($B102="","",COUNTIFS('Реестр'!$E$2:$E$101,$B102,'Реестр'!$B$2:$B$101,$C102))</f>
        <v/>
      </c>
      <c r="F102" s="2">
        <f>IF($B102="","",IF($E102&gt;1,"ДУБЛЬ","ок"))</f>
        <v/>
      </c>
    </row>
    <row r="103">
      <c r="A103" s="2">
        <f>IF($B103="","",89)</f>
        <v/>
      </c>
      <c r="B103" s="2">
        <f>IF('Реестр'!E89="","",'Реестр'!E89)</f>
        <v/>
      </c>
      <c r="C103" s="2">
        <f>IF('Реестр'!B89="","",'Реестр'!B89)</f>
        <v/>
      </c>
      <c r="D103" s="2">
        <f>IF('Реестр'!D89="","",'Реестр'!D89)</f>
        <v/>
      </c>
      <c r="E103" s="2">
        <f>IF($B103="","",COUNTIFS('Реестр'!$E$2:$E$101,$B103,'Реестр'!$B$2:$B$101,$C103))</f>
        <v/>
      </c>
      <c r="F103" s="2">
        <f>IF($B103="","",IF($E103&gt;1,"ДУБЛЬ","ок"))</f>
        <v/>
      </c>
    </row>
    <row r="104">
      <c r="A104" s="2">
        <f>IF($B104="","",90)</f>
        <v/>
      </c>
      <c r="B104" s="2">
        <f>IF('Реестр'!E90="","",'Реестр'!E90)</f>
        <v/>
      </c>
      <c r="C104" s="2">
        <f>IF('Реестр'!B90="","",'Реестр'!B90)</f>
        <v/>
      </c>
      <c r="D104" s="2">
        <f>IF('Реестр'!D90="","",'Реестр'!D90)</f>
        <v/>
      </c>
      <c r="E104" s="2">
        <f>IF($B104="","",COUNTIFS('Реестр'!$E$2:$E$101,$B104,'Реестр'!$B$2:$B$101,$C104))</f>
        <v/>
      </c>
      <c r="F104" s="2">
        <f>IF($B104="","",IF($E104&gt;1,"ДУБЛЬ","ок"))</f>
        <v/>
      </c>
    </row>
    <row r="105">
      <c r="A105" s="2">
        <f>IF($B105="","",91)</f>
        <v/>
      </c>
      <c r="B105" s="2">
        <f>IF('Реестр'!E91="","",'Реестр'!E91)</f>
        <v/>
      </c>
      <c r="C105" s="2">
        <f>IF('Реестр'!B91="","",'Реестр'!B91)</f>
        <v/>
      </c>
      <c r="D105" s="2">
        <f>IF('Реестр'!D91="","",'Реестр'!D91)</f>
        <v/>
      </c>
      <c r="E105" s="2">
        <f>IF($B105="","",COUNTIFS('Реестр'!$E$2:$E$101,$B105,'Реестр'!$B$2:$B$101,$C105))</f>
        <v/>
      </c>
      <c r="F105" s="2">
        <f>IF($B105="","",IF($E105&gt;1,"ДУБЛЬ","ок"))</f>
        <v/>
      </c>
    </row>
    <row r="106">
      <c r="A106" s="2">
        <f>IF($B106="","",92)</f>
        <v/>
      </c>
      <c r="B106" s="2">
        <f>IF('Реестр'!E92="","",'Реестр'!E92)</f>
        <v/>
      </c>
      <c r="C106" s="2">
        <f>IF('Реестр'!B92="","",'Реестр'!B92)</f>
        <v/>
      </c>
      <c r="D106" s="2">
        <f>IF('Реестр'!D92="","",'Реестр'!D92)</f>
        <v/>
      </c>
      <c r="E106" s="2">
        <f>IF($B106="","",COUNTIFS('Реестр'!$E$2:$E$101,$B106,'Реестр'!$B$2:$B$101,$C106))</f>
        <v/>
      </c>
      <c r="F106" s="2">
        <f>IF($B106="","",IF($E106&gt;1,"ДУБЛЬ","ок"))</f>
        <v/>
      </c>
    </row>
    <row r="107">
      <c r="A107" s="2">
        <f>IF($B107="","",93)</f>
        <v/>
      </c>
      <c r="B107" s="2">
        <f>IF('Реестр'!E93="","",'Реестр'!E93)</f>
        <v/>
      </c>
      <c r="C107" s="2">
        <f>IF('Реестр'!B93="","",'Реестр'!B93)</f>
        <v/>
      </c>
      <c r="D107" s="2">
        <f>IF('Реестр'!D93="","",'Реестр'!D93)</f>
        <v/>
      </c>
      <c r="E107" s="2">
        <f>IF($B107="","",COUNTIFS('Реестр'!$E$2:$E$101,$B107,'Реестр'!$B$2:$B$101,$C107))</f>
        <v/>
      </c>
      <c r="F107" s="2">
        <f>IF($B107="","",IF($E107&gt;1,"ДУБЛЬ","ок"))</f>
        <v/>
      </c>
    </row>
    <row r="108">
      <c r="A108" s="2">
        <f>IF($B108="","",94)</f>
        <v/>
      </c>
      <c r="B108" s="2">
        <f>IF('Реестр'!E94="","",'Реестр'!E94)</f>
        <v/>
      </c>
      <c r="C108" s="2">
        <f>IF('Реестр'!B94="","",'Реестр'!B94)</f>
        <v/>
      </c>
      <c r="D108" s="2">
        <f>IF('Реестр'!D94="","",'Реестр'!D94)</f>
        <v/>
      </c>
      <c r="E108" s="2">
        <f>IF($B108="","",COUNTIFS('Реестр'!$E$2:$E$101,$B108,'Реестр'!$B$2:$B$101,$C108))</f>
        <v/>
      </c>
      <c r="F108" s="2">
        <f>IF($B108="","",IF($E108&gt;1,"ДУБЛЬ","ок"))</f>
        <v/>
      </c>
    </row>
    <row r="109">
      <c r="A109" s="2">
        <f>IF($B109="","",95)</f>
        <v/>
      </c>
      <c r="B109" s="2">
        <f>IF('Реестр'!E95="","",'Реестр'!E95)</f>
        <v/>
      </c>
      <c r="C109" s="2">
        <f>IF('Реестр'!B95="","",'Реестр'!B95)</f>
        <v/>
      </c>
      <c r="D109" s="2">
        <f>IF('Реестр'!D95="","",'Реестр'!D95)</f>
        <v/>
      </c>
      <c r="E109" s="2">
        <f>IF($B109="","",COUNTIFS('Реестр'!$E$2:$E$101,$B109,'Реестр'!$B$2:$B$101,$C109))</f>
        <v/>
      </c>
      <c r="F109" s="2">
        <f>IF($B109="","",IF($E109&gt;1,"ДУБЛЬ","ок"))</f>
        <v/>
      </c>
    </row>
    <row r="110">
      <c r="A110" s="2">
        <f>IF($B110="","",96)</f>
        <v/>
      </c>
      <c r="B110" s="2">
        <f>IF('Реестр'!E96="","",'Реестр'!E96)</f>
        <v/>
      </c>
      <c r="C110" s="2">
        <f>IF('Реестр'!B96="","",'Реестр'!B96)</f>
        <v/>
      </c>
      <c r="D110" s="2">
        <f>IF('Реестр'!D96="","",'Реестр'!D96)</f>
        <v/>
      </c>
      <c r="E110" s="2">
        <f>IF($B110="","",COUNTIFS('Реестр'!$E$2:$E$101,$B110,'Реестр'!$B$2:$B$101,$C110))</f>
        <v/>
      </c>
      <c r="F110" s="2">
        <f>IF($B110="","",IF($E110&gt;1,"ДУБЛЬ","ок"))</f>
        <v/>
      </c>
    </row>
    <row r="111">
      <c r="A111" s="2">
        <f>IF($B111="","",97)</f>
        <v/>
      </c>
      <c r="B111" s="2">
        <f>IF('Реестр'!E97="","",'Реестр'!E97)</f>
        <v/>
      </c>
      <c r="C111" s="2">
        <f>IF('Реестр'!B97="","",'Реестр'!B97)</f>
        <v/>
      </c>
      <c r="D111" s="2">
        <f>IF('Реестр'!D97="","",'Реестр'!D97)</f>
        <v/>
      </c>
      <c r="E111" s="2">
        <f>IF($B111="","",COUNTIFS('Реестр'!$E$2:$E$101,$B111,'Реестр'!$B$2:$B$101,$C111))</f>
        <v/>
      </c>
      <c r="F111" s="2">
        <f>IF($B111="","",IF($E111&gt;1,"ДУБЛЬ","ок"))</f>
        <v/>
      </c>
    </row>
    <row r="112">
      <c r="A112" s="2">
        <f>IF($B112="","",98)</f>
        <v/>
      </c>
      <c r="B112" s="2">
        <f>IF('Реестр'!E98="","",'Реестр'!E98)</f>
        <v/>
      </c>
      <c r="C112" s="2">
        <f>IF('Реестр'!B98="","",'Реестр'!B98)</f>
        <v/>
      </c>
      <c r="D112" s="2">
        <f>IF('Реестр'!D98="","",'Реестр'!D98)</f>
        <v/>
      </c>
      <c r="E112" s="2">
        <f>IF($B112="","",COUNTIFS('Реестр'!$E$2:$E$101,$B112,'Реестр'!$B$2:$B$101,$C112))</f>
        <v/>
      </c>
      <c r="F112" s="2">
        <f>IF($B112="","",IF($E112&gt;1,"ДУБЛЬ","ок"))</f>
        <v/>
      </c>
    </row>
    <row r="113">
      <c r="A113" s="2">
        <f>IF($B113="","",99)</f>
        <v/>
      </c>
      <c r="B113" s="2">
        <f>IF('Реестр'!E99="","",'Реестр'!E99)</f>
        <v/>
      </c>
      <c r="C113" s="2">
        <f>IF('Реестр'!B99="","",'Реестр'!B99)</f>
        <v/>
      </c>
      <c r="D113" s="2">
        <f>IF('Реестр'!D99="","",'Реестр'!D99)</f>
        <v/>
      </c>
      <c r="E113" s="2">
        <f>IF($B113="","",COUNTIFS('Реестр'!$E$2:$E$101,$B113,'Реестр'!$B$2:$B$101,$C113))</f>
        <v/>
      </c>
      <c r="F113" s="2">
        <f>IF($B113="","",IF($E113&gt;1,"ДУБЛЬ","ок"))</f>
        <v/>
      </c>
    </row>
    <row r="114">
      <c r="A114" s="2">
        <f>IF($B114="","",100)</f>
        <v/>
      </c>
      <c r="B114" s="2">
        <f>IF('Реестр'!E100="","",'Реестр'!E100)</f>
        <v/>
      </c>
      <c r="C114" s="2">
        <f>IF('Реестр'!B100="","",'Реестр'!B100)</f>
        <v/>
      </c>
      <c r="D114" s="2">
        <f>IF('Реестр'!D100="","",'Реестр'!D100)</f>
        <v/>
      </c>
      <c r="E114" s="2">
        <f>IF($B114="","",COUNTIFS('Реестр'!$E$2:$E$101,$B114,'Реестр'!$B$2:$B$101,$C114))</f>
        <v/>
      </c>
      <c r="F114" s="2">
        <f>IF($B114="","",IF($E114&gt;1,"ДУБЛЬ","ок"))</f>
        <v/>
      </c>
    </row>
    <row r="115">
      <c r="A115" s="2">
        <f>IF($B115="","",101)</f>
        <v/>
      </c>
      <c r="B115" s="2">
        <f>IF('Реестр'!E101="","",'Реестр'!E101)</f>
        <v/>
      </c>
      <c r="C115" s="2">
        <f>IF('Реестр'!B101="","",'Реестр'!B101)</f>
        <v/>
      </c>
      <c r="D115" s="2">
        <f>IF('Реестр'!D101="","",'Реестр'!D101)</f>
        <v/>
      </c>
      <c r="E115" s="2">
        <f>IF($B115="","",COUNTIFS('Реестр'!$E$2:$E$101,$B115,'Реестр'!$B$2:$B$101,$C115))</f>
        <v/>
      </c>
      <c r="F115" s="2">
        <f>IF($B115="","",IF($E115&gt;1,"ДУБЛЬ","ок"))</f>
        <v/>
      </c>
    </row>
  </sheetData>
  <mergeCells count="1">
    <mergeCell ref="A1:F1"/>
  </mergeCells>
  <conditionalFormatting sqref="F16:F115">
    <cfRule type="cellIs" priority="1" operator="equal" dxfId="0">
      <formula>"ДУБЛЬ"</formula>
    </cfRule>
    <cfRule type="cellIs" priority="2" operator="equal" dxfId="1">
      <formula>"ок"</formula>
    </cfRule>
  </conditionalFormatting>
  <conditionalFormatting sqref="L16:L55">
    <cfRule type="cellIs" priority="3" operator="equal" dxfId="0">
      <formula>"НЕТ СЧЁТА"</formula>
    </cfRule>
    <cfRule type="cellIs" priority="4" operator="equal" dxfId="1">
      <formula>"ок"</formula>
    </cfRule>
  </conditionalFormatting>
  <conditionalFormatting sqref="R16:R55">
    <cfRule type="cellIs" priority="5" operator="equal" dxfId="0">
      <formula>"ОТКЛОНЕНИЕ"</formula>
    </cfRule>
    <cfRule type="cellIs" priority="6" operator="equal" dxfId="1">
      <formula>"ок"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2">
      <c r="B2" s="8" t="inlineStr">
        <is>
          <t>ШАБЛОН — ЧЕРНОВИК. Данные не заполнены: цифры и поставщики не выдуманы намеренно.</t>
        </is>
      </c>
    </row>
    <row r="3">
      <c r="B3" t="inlineStr"/>
    </row>
    <row r="4">
      <c r="B4" t="inlineStr">
        <is>
          <t>1. Лист «Ожидания» — один раз в начале: перечислите регулярные счета, которые ДОЛЖНЫ приходить каждый месяц</t>
        </is>
      </c>
    </row>
    <row r="5">
      <c r="B5" t="inlineStr">
        <is>
          <t xml:space="preserve">   (поставщик, услуга, ожидаемая сумма итого, допуск в %). Строку-образец со словом ПРИМЕР удалите.</t>
        </is>
      </c>
    </row>
    <row r="6">
      <c r="B6" t="inlineStr">
        <is>
          <t>2. Лист «Реестр» — в течение месяца: по одной строке на каждый полученный счёт.</t>
        </is>
      </c>
    </row>
    <row r="7">
      <c r="B7" t="inlineStr">
        <is>
          <t xml:space="preserve">   Поставщик и Услуга должны совпадать со строкой в «Ожиданиях» СИМВОЛ В СИМВОЛ — иначе контроль не свяжет их.</t>
        </is>
      </c>
    </row>
    <row r="8">
      <c r="B8" t="inlineStr">
        <is>
          <t xml:space="preserve">   Период пишется одинаково везде в формате ГГГГ-ММ. Столбцы «№ п/п» и «Итого» считаются сами — не трогать.</t>
        </is>
      </c>
    </row>
    <row r="9">
      <c r="B9" t="inlineStr">
        <is>
          <t>3. Лист «Контроль» — B2: отчётный период (ГГГГ-ММ), B3: допуск по умолчанию в %. Остальное посчитается.</t>
        </is>
      </c>
    </row>
    <row r="10">
      <c r="B10" t="inlineStr">
        <is>
          <t>4. Смотрите три блока: дубли по № счёта, не полученные за период, отклонение от ожидаемой суммы.</t>
        </is>
      </c>
    </row>
    <row r="11">
      <c r="B11" t="inlineStr"/>
    </row>
    <row r="12">
      <c r="B12" s="10" t="inlineStr">
        <is>
          <t>Цвета: жёлтый — заполняете вы; голубой — формула, не редактировать; красный — требует разбора.</t>
        </is>
      </c>
    </row>
    <row r="13">
      <c r="B13" s="10" t="inlineStr">
        <is>
          <t>Ёмкость шаблона: 100 строк реестра (2–101) и 40 строк ожиданий (2–41).</t>
        </is>
      </c>
    </row>
    <row r="14">
      <c r="B14" s="10" t="inlineStr">
        <is>
          <t>Чтобы добавить строки сверх этого — растяните формулы вниз и расширьте диапазоны на листе «Контроль».</t>
        </is>
      </c>
    </row>
    <row r="15">
      <c r="B15" s="10" t="inlineStr">
        <is>
          <t>Файл ничего никуда не отправляет и не проводит в SAP — это рабочая таблица финансиста.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8" t="inlineStr">
        <is>
          <t>Документ</t>
        </is>
      </c>
      <c r="B1" s="15" t="inlineStr">
        <is>
          <t>Реестр входящих регулярных счетов — ШАБЛОН (черновик)</t>
        </is>
      </c>
    </row>
    <row r="2">
      <c r="A2" s="9" t="inlineStr">
        <is>
          <t>Собрано</t>
        </is>
      </c>
      <c r="B2" s="15" t="inlineStr">
        <is>
          <t>2026-09-01 18:27 (Asia/Tashkent, UTC+5)</t>
        </is>
      </c>
    </row>
    <row r="3">
      <c r="A3" s="9" t="inlineStr">
        <is>
          <t>Собрал</t>
        </is>
      </c>
      <c r="B3" s="15" t="inlineStr">
        <is>
          <t>цифровой агент «Финансист», Pixel Office</t>
        </is>
      </c>
    </row>
    <row r="4">
      <c r="A4" s="9" t="inlineStr">
        <is>
          <t>Куратор</t>
        </is>
      </c>
      <c r="B4" s="15" t="inlineStr">
        <is>
          <t>Дилноза Рахимова — решения и проверка</t>
        </is>
      </c>
    </row>
    <row r="5">
      <c r="A5" s="9" t="inlineStr">
        <is>
          <t>Источник данных</t>
        </is>
      </c>
      <c r="B5" s="15" t="inlineStr">
        <is>
          <t>./input/ — ПУСТО, к задаче документы не приложены</t>
        </is>
      </c>
    </row>
    <row r="6">
      <c r="A6" s="9" t="inlineStr"/>
      <c r="B6" s="15" t="inlineStr"/>
    </row>
    <row r="7">
      <c r="A7" s="9" t="inlineStr">
        <is>
          <t>Показатель</t>
        </is>
      </c>
      <c r="B7" s="15" t="inlineStr">
        <is>
          <t>Файл / лист / строка-источник</t>
        </is>
      </c>
    </row>
    <row r="8">
      <c r="A8" s="9" t="inlineStr">
        <is>
          <t>Поставщик, услуга, ожидаемая сумма, допуск</t>
        </is>
      </c>
      <c r="B8" s="15" t="inlineStr">
        <is>
          <t>⟨УТОЧНИТЬ: заполняет куратор на листе «Ожидания»⟩</t>
        </is>
      </c>
    </row>
    <row r="9">
      <c r="A9" s="9" t="inlineStr">
        <is>
          <t>№ счёта, дата получения, суммы, НДС</t>
        </is>
      </c>
      <c r="B9" s="15" t="inlineStr">
        <is>
          <t>⟨УТОЧНИТЬ: из бумажного/PDF счёта, заносится на лист «Реестр»⟩</t>
        </is>
      </c>
    </row>
    <row r="10">
      <c r="A10" s="9" t="inlineStr">
        <is>
          <t>Отчётный период</t>
        </is>
      </c>
      <c r="B10" s="15" t="inlineStr">
        <is>
          <t>⟨УТОЧНИТЬ: ячейка «Контроль»!B2⟩</t>
        </is>
      </c>
    </row>
    <row r="11">
      <c r="A11" s="9" t="inlineStr">
        <is>
          <t>Допуск отклонения, %</t>
        </is>
      </c>
      <c r="B11" s="15" t="inlineStr">
        <is>
          <t>⟨УТОЧНИТЬ: ячейка «Контроль»!B3⟩</t>
        </is>
      </c>
    </row>
    <row r="12">
      <c r="A12" s="9" t="inlineStr">
        <is>
          <t>Статусы счетов</t>
        </is>
      </c>
      <c r="B12" s="15" t="inlineStr">
        <is>
          <t>⟨УТОЧНИТЬ: подтверждает куратор⟩</t>
        </is>
      </c>
    </row>
    <row r="13">
      <c r="A13" s="9" t="inlineStr"/>
      <c r="B13" s="15" t="inlineStr"/>
    </row>
    <row r="14">
      <c r="A14" s="9" t="inlineStr">
        <is>
          <t>Правило</t>
        </is>
      </c>
      <c r="B14" s="15" t="inlineStr">
        <is>
          <t>Ни одна сумма, ставка, дата и название поставщика в этом файле не выдуманы: все ячейки данных пусты.</t>
        </is>
      </c>
    </row>
    <row r="15">
      <c r="A15" s="9" t="inlineStr">
        <is>
          <t>Итоги</t>
        </is>
      </c>
      <c r="B15" s="15" t="inlineStr">
        <is>
          <t>Все итоги и контроли — формулы (SUM/SUMIFS/COUNTIFS/IF), а не константы.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2026-09-01T13:27:08Z</dcterms:created>
  <dcterms:modified xmlns:dcterms="http://purl.org/dc/terms/" xmlns:xsi="http://www.w3.org/2001/XMLSchema-instance" xsi:type="dcterms:W3CDTF">2026-09-01T13:27:08Z</dcterms:modified>
</cp:coreProperties>
</file>